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gablmoni\Desktop\Schreiben + Vorlagen aus FABASOFT\"/>
    </mc:Choice>
  </mc:AlternateContent>
  <bookViews>
    <workbookView showSheetTabs="0" xWindow="0" yWindow="0" windowWidth="28800" windowHeight="12300"/>
  </bookViews>
  <sheets>
    <sheet name="Eingabe" sheetId="1" r:id="rId1"/>
    <sheet name="Werte" sheetId="2" state="veryHidden" r:id="rId2"/>
  </sheets>
  <definedNames>
    <definedName name="Beginn">Werte!$G$1:$G$3</definedName>
    <definedName name="Dienstbehörde">Werte!$L$2:$L$6</definedName>
    <definedName name="_xlnm.Print_Area" localSheetId="0">Eingabe!$A$1:$V$114</definedName>
    <definedName name="_xlnm.Print_Titles" localSheetId="0">Eingabe!$11:$12</definedName>
    <definedName name="Jahre">Werte!$C$1:$C$12</definedName>
    <definedName name="janein">Werte!$I$2:$I$4</definedName>
    <definedName name="Kat">Werte!#REF!</definedName>
    <definedName name="Kateg">Werte!$E$1:$E$11</definedName>
    <definedName name="Kategorie">Werte!#REF!</definedName>
    <definedName name="Monate">Werte!$A$1:$A$13</definedName>
    <definedName name="Tage">Werte!$D$1:$D$32</definedName>
    <definedName name="Tarif">Werte!$H$1:$H$3</definedName>
    <definedName name="Uhrzeit">Werte!$F$1:$F$97</definedName>
    <definedName name="Verwendungsgruppe">Werte!$J$2:$J$22</definedName>
  </definedNames>
  <calcPr calcId="162913"/>
</workbook>
</file>

<file path=xl/calcChain.xml><?xml version="1.0" encoding="utf-8"?>
<calcChain xmlns="http://schemas.openxmlformats.org/spreadsheetml/2006/main">
  <c r="N93" i="1" l="1"/>
  <c r="AA4" i="1" s="1"/>
  <c r="S6" i="1" s="1"/>
  <c r="AF9" i="1"/>
  <c r="AP21" i="1"/>
  <c r="AR21" i="1" s="1"/>
  <c r="AT21" i="1" s="1"/>
  <c r="AQ21" i="1" s="1"/>
  <c r="AS21" i="1" s="1"/>
  <c r="AP17" i="1"/>
  <c r="AR17" i="1" s="1"/>
  <c r="AT17" i="1" s="1"/>
  <c r="AQ17" i="1" s="1"/>
  <c r="AS17" i="1" s="1"/>
  <c r="AP13" i="1"/>
  <c r="AR13" i="1" s="1"/>
  <c r="AT13" i="1" s="1"/>
  <c r="AP25" i="1"/>
  <c r="AR25" i="1" s="1"/>
  <c r="AT25" i="1" s="1"/>
  <c r="AQ25" i="1" s="1"/>
  <c r="AS25" i="1" s="1"/>
  <c r="AP29" i="1"/>
  <c r="AR29" i="1" s="1"/>
  <c r="AT29" i="1" s="1"/>
  <c r="AQ29" i="1" s="1"/>
  <c r="AS29" i="1" s="1"/>
  <c r="AP33" i="1"/>
  <c r="AR33" i="1"/>
  <c r="AT33" i="1" s="1"/>
  <c r="AQ33" i="1" s="1"/>
  <c r="AS33" i="1" s="1"/>
  <c r="AP37" i="1"/>
  <c r="AR37" i="1" s="1"/>
  <c r="AT37" i="1" s="1"/>
  <c r="AQ37" i="1" s="1"/>
  <c r="AS37" i="1" s="1"/>
  <c r="AP41" i="1"/>
  <c r="AR41" i="1" s="1"/>
  <c r="AT41" i="1" s="1"/>
  <c r="AQ41" i="1" s="1"/>
  <c r="AS41" i="1" s="1"/>
  <c r="AP45" i="1"/>
  <c r="AR45" i="1" s="1"/>
  <c r="AT45" i="1" s="1"/>
  <c r="AQ45" i="1" s="1"/>
  <c r="AS45" i="1" s="1"/>
  <c r="AP49" i="1"/>
  <c r="AR49" i="1"/>
  <c r="AT49" i="1" s="1"/>
  <c r="AQ49" i="1" s="1"/>
  <c r="AS49" i="1" s="1"/>
  <c r="AP53" i="1"/>
  <c r="AR53" i="1" s="1"/>
  <c r="AT53" i="1" s="1"/>
  <c r="AQ53" i="1" s="1"/>
  <c r="AS53" i="1" s="1"/>
  <c r="AP57" i="1"/>
  <c r="AR57" i="1" s="1"/>
  <c r="AT57" i="1" s="1"/>
  <c r="AQ57" i="1" s="1"/>
  <c r="AS57" i="1" s="1"/>
  <c r="AP61" i="1"/>
  <c r="AR61" i="1" s="1"/>
  <c r="AT61" i="1" s="1"/>
  <c r="AQ61" i="1" s="1"/>
  <c r="AS61" i="1" s="1"/>
  <c r="AP65" i="1"/>
  <c r="AR65" i="1"/>
  <c r="AT65" i="1" s="1"/>
  <c r="AQ65" i="1" s="1"/>
  <c r="AS65" i="1" s="1"/>
  <c r="AP69" i="1"/>
  <c r="AR69" i="1" s="1"/>
  <c r="AT69" i="1" s="1"/>
  <c r="AQ69" i="1" s="1"/>
  <c r="AS69" i="1" s="1"/>
  <c r="AP73" i="1"/>
  <c r="AR73" i="1" s="1"/>
  <c r="AT73" i="1" s="1"/>
  <c r="AQ73" i="1" s="1"/>
  <c r="AS73" i="1" s="1"/>
  <c r="AP77" i="1"/>
  <c r="AR77" i="1" s="1"/>
  <c r="AT77" i="1" s="1"/>
  <c r="AQ77" i="1" s="1"/>
  <c r="AS77" i="1" s="1"/>
  <c r="AP81" i="1"/>
  <c r="AR81" i="1"/>
  <c r="AT81" i="1" s="1"/>
  <c r="AQ81" i="1" s="1"/>
  <c r="AS81" i="1" s="1"/>
  <c r="AP85" i="1"/>
  <c r="AR85" i="1" s="1"/>
  <c r="AT85" i="1" s="1"/>
  <c r="AQ85" i="1" s="1"/>
  <c r="AS85" i="1" s="1"/>
  <c r="AP89" i="1"/>
  <c r="AR89" i="1" s="1"/>
  <c r="AT89" i="1" s="1"/>
  <c r="AQ89" i="1" s="1"/>
  <c r="AS89" i="1" s="1"/>
  <c r="BB13" i="1"/>
  <c r="BB89" i="1"/>
  <c r="BB85" i="1"/>
  <c r="BB81" i="1"/>
  <c r="BB77" i="1"/>
  <c r="BB73" i="1"/>
  <c r="BB69" i="1"/>
  <c r="BB65" i="1"/>
  <c r="BB61" i="1"/>
  <c r="BB57" i="1"/>
  <c r="BB53" i="1"/>
  <c r="BB49" i="1"/>
  <c r="BB45" i="1"/>
  <c r="BB41" i="1"/>
  <c r="BB37" i="1"/>
  <c r="BB33" i="1"/>
  <c r="BB29" i="1"/>
  <c r="BB25" i="1"/>
  <c r="BB21" i="1"/>
  <c r="BB93" i="1" s="1"/>
  <c r="F7" i="1" s="1"/>
  <c r="BB17" i="1"/>
  <c r="BA89" i="1"/>
  <c r="AV89" i="1" s="1"/>
  <c r="AV187" i="1" s="1"/>
  <c r="BA85" i="1"/>
  <c r="AZ85" i="1" s="1"/>
  <c r="AZ183" i="1" s="1"/>
  <c r="BA81" i="1"/>
  <c r="AX81" i="1" s="1"/>
  <c r="AX179" i="1" s="1"/>
  <c r="BA77" i="1"/>
  <c r="AZ77" i="1" s="1"/>
  <c r="BA73" i="1"/>
  <c r="AV73" i="1" s="1"/>
  <c r="BA69" i="1"/>
  <c r="AZ69" i="1" s="1"/>
  <c r="AZ175" i="1" s="1"/>
  <c r="BA65" i="1"/>
  <c r="AX65" i="1" s="1"/>
  <c r="AX171" i="1" s="1"/>
  <c r="BA61" i="1"/>
  <c r="AZ61" i="1" s="1"/>
  <c r="AZ167" i="1" s="1"/>
  <c r="BA57" i="1"/>
  <c r="AV57" i="1" s="1"/>
  <c r="BA53" i="1"/>
  <c r="AZ53" i="1" s="1"/>
  <c r="AZ163" i="1" s="1"/>
  <c r="BA49" i="1"/>
  <c r="AX49" i="1" s="1"/>
  <c r="AX159" i="1" s="1"/>
  <c r="BA45" i="1"/>
  <c r="AZ45" i="1" s="1"/>
  <c r="AZ155" i="1" s="1"/>
  <c r="BA41" i="1"/>
  <c r="AV41" i="1" s="1"/>
  <c r="AV151" i="1" s="1"/>
  <c r="BA37" i="1"/>
  <c r="AZ37" i="1" s="1"/>
  <c r="AZ147" i="1" s="1"/>
  <c r="BA33" i="1"/>
  <c r="AX33" i="1" s="1"/>
  <c r="AX143" i="1" s="1"/>
  <c r="BA29" i="1"/>
  <c r="AZ29" i="1" s="1"/>
  <c r="AZ139" i="1" s="1"/>
  <c r="BA25" i="1"/>
  <c r="AV25" i="1" s="1"/>
  <c r="AV135" i="1" s="1"/>
  <c r="BA21" i="1"/>
  <c r="AZ21" i="1" s="1"/>
  <c r="BA17" i="1"/>
  <c r="AX17" i="1" s="1"/>
  <c r="AY89" i="1"/>
  <c r="AY187" i="1" s="1"/>
  <c r="AY81" i="1"/>
  <c r="AY73" i="1"/>
  <c r="AY65" i="1"/>
  <c r="AY57" i="1"/>
  <c r="AY49" i="1"/>
  <c r="AY41" i="1"/>
  <c r="AY33" i="1"/>
  <c r="AY143" i="1" s="1"/>
  <c r="AY25" i="1"/>
  <c r="AY135" i="1" s="1"/>
  <c r="AY17" i="1"/>
  <c r="AX85" i="1"/>
  <c r="AX69" i="1"/>
  <c r="AX53" i="1"/>
  <c r="AX37" i="1"/>
  <c r="AX147" i="1" s="1"/>
  <c r="AX21" i="1"/>
  <c r="AW89" i="1"/>
  <c r="AW187" i="1" s="1"/>
  <c r="AW81" i="1"/>
  <c r="AW179" i="1" s="1"/>
  <c r="AW73" i="1"/>
  <c r="AW65" i="1"/>
  <c r="AW171" i="1" s="1"/>
  <c r="AW57" i="1"/>
  <c r="AW49" i="1"/>
  <c r="AW159" i="1" s="1"/>
  <c r="AW41" i="1"/>
  <c r="AW33" i="1"/>
  <c r="AW25" i="1"/>
  <c r="AW135" i="1" s="1"/>
  <c r="AW17" i="1"/>
  <c r="AW127" i="1" s="1"/>
  <c r="AV77" i="1"/>
  <c r="AV61" i="1"/>
  <c r="AV45" i="1"/>
  <c r="AV155" i="1" s="1"/>
  <c r="AV29" i="1"/>
  <c r="AU89" i="1"/>
  <c r="AU187" i="1" s="1"/>
  <c r="AU81" i="1"/>
  <c r="AU73" i="1"/>
  <c r="AU65" i="1"/>
  <c r="AU171" i="1" s="1"/>
  <c r="AU57" i="1"/>
  <c r="AU49" i="1"/>
  <c r="AU159" i="1" s="1"/>
  <c r="AU41" i="1"/>
  <c r="AU151" i="1" s="1"/>
  <c r="AU33" i="1"/>
  <c r="AU25" i="1"/>
  <c r="AU17" i="1"/>
  <c r="AU127" i="1" s="1"/>
  <c r="BA13" i="1"/>
  <c r="AY13" i="1" s="1"/>
  <c r="AZ13" i="1"/>
  <c r="AX13" i="1"/>
  <c r="AX123" i="1" s="1"/>
  <c r="AW13" i="1"/>
  <c r="AV13" i="1"/>
  <c r="AV123" i="1" s="1"/>
  <c r="AF77" i="1"/>
  <c r="AF80" i="1" s="1"/>
  <c r="AF78" i="1"/>
  <c r="AF79" i="1"/>
  <c r="AD80" i="1"/>
  <c r="AC80" i="1"/>
  <c r="AB80" i="1"/>
  <c r="AA80" i="1"/>
  <c r="AL79" i="1"/>
  <c r="AI79" i="1"/>
  <c r="AD79" i="1"/>
  <c r="AC79" i="1"/>
  <c r="AB79" i="1"/>
  <c r="AA79" i="1"/>
  <c r="AK78" i="1"/>
  <c r="AH78" i="1"/>
  <c r="AD78" i="1"/>
  <c r="AC78" i="1"/>
  <c r="AB78" i="1"/>
  <c r="AA78" i="1"/>
  <c r="AN77" i="1"/>
  <c r="AJ77" i="1"/>
  <c r="AG77" i="1"/>
  <c r="AD77" i="1"/>
  <c r="AC77" i="1"/>
  <c r="AB77" i="1"/>
  <c r="AA77" i="1"/>
  <c r="U77" i="1"/>
  <c r="AF57" i="1"/>
  <c r="AF60" i="1" s="1"/>
  <c r="AF58" i="1"/>
  <c r="AF59" i="1"/>
  <c r="AD60" i="1"/>
  <c r="AC60" i="1"/>
  <c r="AB60" i="1"/>
  <c r="AA60" i="1"/>
  <c r="AL59" i="1"/>
  <c r="AI59" i="1"/>
  <c r="AD59" i="1"/>
  <c r="AC59" i="1"/>
  <c r="AB59" i="1"/>
  <c r="AA59" i="1"/>
  <c r="AK58" i="1"/>
  <c r="AH58" i="1"/>
  <c r="AD58" i="1"/>
  <c r="AC58" i="1"/>
  <c r="AB58" i="1"/>
  <c r="AA58" i="1"/>
  <c r="AN57" i="1"/>
  <c r="AJ57" i="1"/>
  <c r="AG57" i="1"/>
  <c r="AD57" i="1"/>
  <c r="AC57" i="1"/>
  <c r="AB57" i="1"/>
  <c r="AA57" i="1"/>
  <c r="U57" i="1"/>
  <c r="AA14" i="1"/>
  <c r="AB14" i="1"/>
  <c r="AC14" i="1"/>
  <c r="AD14" i="1"/>
  <c r="AA15" i="1"/>
  <c r="AB15" i="1"/>
  <c r="AC15" i="1"/>
  <c r="AD15" i="1"/>
  <c r="AA16" i="1"/>
  <c r="AB16" i="1"/>
  <c r="AC16" i="1"/>
  <c r="AD16" i="1"/>
  <c r="AA17" i="1"/>
  <c r="AB17" i="1"/>
  <c r="AC17" i="1"/>
  <c r="AD17" i="1"/>
  <c r="AA18" i="1"/>
  <c r="AB18" i="1"/>
  <c r="AC18" i="1"/>
  <c r="AD18" i="1"/>
  <c r="AA19" i="1"/>
  <c r="AB19" i="1"/>
  <c r="AC19" i="1"/>
  <c r="AD19" i="1"/>
  <c r="AA20" i="1"/>
  <c r="AB20" i="1"/>
  <c r="AC20" i="1"/>
  <c r="AD20" i="1"/>
  <c r="AA21" i="1"/>
  <c r="AB21" i="1"/>
  <c r="AC21" i="1"/>
  <c r="AD21" i="1"/>
  <c r="AA22" i="1"/>
  <c r="AB22" i="1"/>
  <c r="AC22" i="1"/>
  <c r="AD22" i="1"/>
  <c r="AA23" i="1"/>
  <c r="AB23" i="1"/>
  <c r="AC23" i="1"/>
  <c r="AD23" i="1"/>
  <c r="AA24" i="1"/>
  <c r="AB24" i="1"/>
  <c r="AC24" i="1"/>
  <c r="AD24" i="1"/>
  <c r="AA25" i="1"/>
  <c r="AB25" i="1"/>
  <c r="AC25" i="1"/>
  <c r="AD25" i="1"/>
  <c r="AA26" i="1"/>
  <c r="AB26" i="1"/>
  <c r="AC26" i="1"/>
  <c r="AD26" i="1"/>
  <c r="AA27" i="1"/>
  <c r="AB27" i="1"/>
  <c r="AC27" i="1"/>
  <c r="AD27" i="1"/>
  <c r="AA28" i="1"/>
  <c r="AB28" i="1"/>
  <c r="AC28" i="1"/>
  <c r="AD28" i="1"/>
  <c r="AA29" i="1"/>
  <c r="AB29" i="1"/>
  <c r="AC29" i="1"/>
  <c r="AD29" i="1"/>
  <c r="AA30" i="1"/>
  <c r="AB30" i="1"/>
  <c r="AC30" i="1"/>
  <c r="AD30" i="1"/>
  <c r="AA31" i="1"/>
  <c r="AB31" i="1"/>
  <c r="AC31" i="1"/>
  <c r="AD31" i="1"/>
  <c r="AA32" i="1"/>
  <c r="AB32" i="1"/>
  <c r="AC32" i="1"/>
  <c r="AD32" i="1"/>
  <c r="AA33" i="1"/>
  <c r="AB33" i="1"/>
  <c r="AC33" i="1"/>
  <c r="AD33" i="1"/>
  <c r="AA34" i="1"/>
  <c r="AB34" i="1"/>
  <c r="AC34" i="1"/>
  <c r="AD34" i="1"/>
  <c r="AA35" i="1"/>
  <c r="AB35" i="1"/>
  <c r="AC35" i="1"/>
  <c r="AD35" i="1"/>
  <c r="AA36" i="1"/>
  <c r="AB36" i="1"/>
  <c r="AC36" i="1"/>
  <c r="AD36" i="1"/>
  <c r="AA37" i="1"/>
  <c r="AB37" i="1"/>
  <c r="AC37" i="1"/>
  <c r="AD37" i="1"/>
  <c r="AA38" i="1"/>
  <c r="AB38" i="1"/>
  <c r="AC38" i="1"/>
  <c r="AD38" i="1"/>
  <c r="AA39" i="1"/>
  <c r="AB39" i="1"/>
  <c r="AC39" i="1"/>
  <c r="AD39" i="1"/>
  <c r="AA40" i="1"/>
  <c r="AB40" i="1"/>
  <c r="AC40" i="1"/>
  <c r="AD40" i="1"/>
  <c r="AA41" i="1"/>
  <c r="AB41" i="1"/>
  <c r="AC41" i="1"/>
  <c r="AD41" i="1"/>
  <c r="AA42" i="1"/>
  <c r="AB42" i="1"/>
  <c r="AC42" i="1"/>
  <c r="AD42" i="1"/>
  <c r="AA43" i="1"/>
  <c r="AB43" i="1"/>
  <c r="AC43" i="1"/>
  <c r="AD43" i="1"/>
  <c r="AA44" i="1"/>
  <c r="AB44" i="1"/>
  <c r="AC44" i="1"/>
  <c r="AD44" i="1"/>
  <c r="AA45" i="1"/>
  <c r="AB45" i="1"/>
  <c r="AC45" i="1"/>
  <c r="AD45" i="1"/>
  <c r="AA46" i="1"/>
  <c r="AB46" i="1"/>
  <c r="AC46" i="1"/>
  <c r="AD46" i="1"/>
  <c r="AA47" i="1"/>
  <c r="AB47" i="1"/>
  <c r="AC47" i="1"/>
  <c r="AD47" i="1"/>
  <c r="AA48" i="1"/>
  <c r="AB48" i="1"/>
  <c r="AC48" i="1"/>
  <c r="AD48" i="1"/>
  <c r="AA49" i="1"/>
  <c r="AB49" i="1"/>
  <c r="AC49" i="1"/>
  <c r="AD49" i="1"/>
  <c r="AA50" i="1"/>
  <c r="AB50" i="1"/>
  <c r="AC50" i="1"/>
  <c r="AD50" i="1"/>
  <c r="AA51" i="1"/>
  <c r="AB51" i="1"/>
  <c r="AC51" i="1"/>
  <c r="AD51" i="1"/>
  <c r="AA52" i="1"/>
  <c r="AB52" i="1"/>
  <c r="AC52" i="1"/>
  <c r="AD52" i="1"/>
  <c r="AA53" i="1"/>
  <c r="AB53" i="1"/>
  <c r="AC53" i="1"/>
  <c r="AD53" i="1"/>
  <c r="AA54" i="1"/>
  <c r="AB54" i="1"/>
  <c r="AC54" i="1"/>
  <c r="AD54" i="1"/>
  <c r="AA55" i="1"/>
  <c r="AB55" i="1"/>
  <c r="AC55" i="1"/>
  <c r="AD55" i="1"/>
  <c r="AA56" i="1"/>
  <c r="AB56" i="1"/>
  <c r="AC56" i="1"/>
  <c r="AD56" i="1"/>
  <c r="AA61" i="1"/>
  <c r="AB61" i="1"/>
  <c r="AC61" i="1"/>
  <c r="AD61" i="1"/>
  <c r="AA62" i="1"/>
  <c r="AB62" i="1"/>
  <c r="AC62" i="1"/>
  <c r="AD62" i="1"/>
  <c r="AA63" i="1"/>
  <c r="AB63" i="1"/>
  <c r="AC63" i="1"/>
  <c r="AD63" i="1"/>
  <c r="AA64" i="1"/>
  <c r="AB64" i="1"/>
  <c r="AC64" i="1"/>
  <c r="AD64" i="1"/>
  <c r="AA65" i="1"/>
  <c r="AB65" i="1"/>
  <c r="AC65" i="1"/>
  <c r="AD65" i="1"/>
  <c r="AA66" i="1"/>
  <c r="AB66" i="1"/>
  <c r="AC66" i="1"/>
  <c r="AD66" i="1"/>
  <c r="AA67" i="1"/>
  <c r="AB67" i="1"/>
  <c r="AC67" i="1"/>
  <c r="AD67" i="1"/>
  <c r="AA68" i="1"/>
  <c r="AB68" i="1"/>
  <c r="AC68" i="1"/>
  <c r="AD68" i="1"/>
  <c r="AA69" i="1"/>
  <c r="AB69" i="1"/>
  <c r="AC69" i="1"/>
  <c r="AD69" i="1"/>
  <c r="AA70" i="1"/>
  <c r="AB70" i="1"/>
  <c r="AC70" i="1"/>
  <c r="AD70" i="1"/>
  <c r="AA71" i="1"/>
  <c r="AB71" i="1"/>
  <c r="AC71" i="1"/>
  <c r="AD71" i="1"/>
  <c r="AA72" i="1"/>
  <c r="AB72" i="1"/>
  <c r="AC72" i="1"/>
  <c r="AD72" i="1"/>
  <c r="AA73" i="1"/>
  <c r="AB73" i="1"/>
  <c r="AC73" i="1"/>
  <c r="AD73" i="1"/>
  <c r="AA74" i="1"/>
  <c r="AB74" i="1"/>
  <c r="AC74" i="1"/>
  <c r="AD74" i="1"/>
  <c r="AA75" i="1"/>
  <c r="AB75" i="1"/>
  <c r="AC75" i="1"/>
  <c r="AD75" i="1"/>
  <c r="AA76" i="1"/>
  <c r="AB76" i="1"/>
  <c r="AC76" i="1"/>
  <c r="AD76" i="1"/>
  <c r="AA81" i="1"/>
  <c r="AB81" i="1"/>
  <c r="AC81" i="1"/>
  <c r="AD81" i="1"/>
  <c r="AA82" i="1"/>
  <c r="AB82" i="1"/>
  <c r="AC82" i="1"/>
  <c r="AD82" i="1"/>
  <c r="AA83" i="1"/>
  <c r="AB83" i="1"/>
  <c r="AC83" i="1"/>
  <c r="AD83" i="1"/>
  <c r="AA84" i="1"/>
  <c r="AB84" i="1"/>
  <c r="AC84" i="1"/>
  <c r="AD84" i="1"/>
  <c r="AA85" i="1"/>
  <c r="AB85" i="1"/>
  <c r="AC85" i="1"/>
  <c r="AD85" i="1"/>
  <c r="AA86" i="1"/>
  <c r="AB86" i="1"/>
  <c r="AC86" i="1"/>
  <c r="AD86" i="1"/>
  <c r="AA87" i="1"/>
  <c r="AB87" i="1"/>
  <c r="AC87" i="1"/>
  <c r="AD87" i="1"/>
  <c r="AA88" i="1"/>
  <c r="AB88" i="1"/>
  <c r="AC88" i="1"/>
  <c r="AD88" i="1"/>
  <c r="AA89" i="1"/>
  <c r="AB89" i="1"/>
  <c r="AC89" i="1"/>
  <c r="AD89" i="1"/>
  <c r="AA90" i="1"/>
  <c r="AB90" i="1"/>
  <c r="AC90" i="1"/>
  <c r="AD90" i="1"/>
  <c r="AA91" i="1"/>
  <c r="AB91" i="1"/>
  <c r="AC91" i="1"/>
  <c r="AD91" i="1"/>
  <c r="AA92" i="1"/>
  <c r="AB92" i="1"/>
  <c r="AC92" i="1"/>
  <c r="AD92" i="1"/>
  <c r="AC13" i="1"/>
  <c r="AF73" i="1"/>
  <c r="AF74" i="1"/>
  <c r="AF75" i="1"/>
  <c r="AL75" i="1"/>
  <c r="AI75" i="1"/>
  <c r="AK74" i="1"/>
  <c r="AH74" i="1"/>
  <c r="AN73" i="1"/>
  <c r="AJ73" i="1"/>
  <c r="AG73" i="1"/>
  <c r="U73" i="1"/>
  <c r="AA13" i="1"/>
  <c r="U17" i="1"/>
  <c r="U21" i="1"/>
  <c r="U25" i="1"/>
  <c r="U29" i="1"/>
  <c r="U33" i="1"/>
  <c r="U37" i="1"/>
  <c r="U41" i="1"/>
  <c r="U45" i="1"/>
  <c r="U49" i="1"/>
  <c r="U53" i="1"/>
  <c r="U61" i="1"/>
  <c r="U65" i="1"/>
  <c r="U69" i="1"/>
  <c r="U81" i="1"/>
  <c r="U85" i="1"/>
  <c r="U89" i="1"/>
  <c r="AD13" i="1"/>
  <c r="AB13" i="1"/>
  <c r="U13" i="1"/>
  <c r="BL4" i="1"/>
  <c r="BL5" i="1"/>
  <c r="BL6" i="1"/>
  <c r="BL7" i="1"/>
  <c r="BL8" i="1"/>
  <c r="BL9" i="1"/>
  <c r="BL10" i="1"/>
  <c r="BL12" i="1"/>
  <c r="BL13" i="1"/>
  <c r="BL14" i="1"/>
  <c r="BL15" i="1"/>
  <c r="BL16" i="1"/>
  <c r="BL17" i="1"/>
  <c r="BL18" i="1"/>
  <c r="BL19" i="1"/>
  <c r="BL20" i="1"/>
  <c r="BL21" i="1"/>
  <c r="BL22" i="1"/>
  <c r="BL23" i="1"/>
  <c r="BL24" i="1"/>
  <c r="BL26" i="1"/>
  <c r="AL2" i="1" s="1"/>
  <c r="AZ123" i="1"/>
  <c r="AY127" i="1"/>
  <c r="AY151" i="1"/>
  <c r="AY159" i="1"/>
  <c r="AY171" i="1"/>
  <c r="AY179" i="1"/>
  <c r="AX131" i="1"/>
  <c r="AX163" i="1"/>
  <c r="AX175" i="1"/>
  <c r="AX183" i="1"/>
  <c r="AW123" i="1"/>
  <c r="AW143" i="1"/>
  <c r="AW151" i="1"/>
  <c r="AU135" i="1"/>
  <c r="AU143" i="1"/>
  <c r="AU179" i="1"/>
  <c r="AF14" i="1"/>
  <c r="AF13" i="1"/>
  <c r="AF15" i="1"/>
  <c r="AF16" i="1" s="1"/>
  <c r="AV139" i="1"/>
  <c r="AV167" i="1"/>
  <c r="AL15" i="1"/>
  <c r="AL91" i="1"/>
  <c r="AL87" i="1"/>
  <c r="AL83" i="1"/>
  <c r="AL71" i="1"/>
  <c r="AL67" i="1"/>
  <c r="AL63" i="1"/>
  <c r="AL55" i="1"/>
  <c r="AL51" i="1"/>
  <c r="AL47" i="1"/>
  <c r="AL43" i="1"/>
  <c r="AL39" i="1"/>
  <c r="AL35" i="1"/>
  <c r="AL31" i="1"/>
  <c r="AL27" i="1"/>
  <c r="AL23" i="1"/>
  <c r="AL19" i="1"/>
  <c r="AK14" i="1"/>
  <c r="AK93" i="1" s="1"/>
  <c r="AK90" i="1"/>
  <c r="AK86" i="1"/>
  <c r="AK82" i="1"/>
  <c r="AK70" i="1"/>
  <c r="AK66" i="1"/>
  <c r="AK62" i="1"/>
  <c r="AK54" i="1"/>
  <c r="AK50" i="1"/>
  <c r="AK46" i="1"/>
  <c r="AK42" i="1"/>
  <c r="AK38" i="1"/>
  <c r="AK34" i="1"/>
  <c r="AK30" i="1"/>
  <c r="AK26" i="1"/>
  <c r="AK22" i="1"/>
  <c r="AK18" i="1"/>
  <c r="AJ13" i="1"/>
  <c r="AJ89" i="1"/>
  <c r="AJ85" i="1"/>
  <c r="AJ81" i="1"/>
  <c r="AJ69" i="1"/>
  <c r="AJ65" i="1"/>
  <c r="AJ61" i="1"/>
  <c r="AJ53" i="1"/>
  <c r="AJ49" i="1"/>
  <c r="AJ45" i="1"/>
  <c r="AJ41" i="1"/>
  <c r="AJ37" i="1"/>
  <c r="AJ33" i="1"/>
  <c r="AJ29" i="1"/>
  <c r="AJ25" i="1"/>
  <c r="AJ21" i="1"/>
  <c r="AJ17" i="1"/>
  <c r="AI15" i="1"/>
  <c r="AI91" i="1"/>
  <c r="AI87" i="1"/>
  <c r="AI83" i="1"/>
  <c r="AI71" i="1"/>
  <c r="AI67" i="1"/>
  <c r="AI63" i="1"/>
  <c r="AI55" i="1"/>
  <c r="AI51" i="1"/>
  <c r="AI47" i="1"/>
  <c r="AI43" i="1"/>
  <c r="AI39" i="1"/>
  <c r="AI35" i="1"/>
  <c r="AI31" i="1"/>
  <c r="AI27" i="1"/>
  <c r="AI23" i="1"/>
  <c r="AI19" i="1"/>
  <c r="AH14" i="1"/>
  <c r="AH90" i="1"/>
  <c r="AH86" i="1"/>
  <c r="AH82" i="1"/>
  <c r="AH70" i="1"/>
  <c r="AH66" i="1"/>
  <c r="AH62" i="1"/>
  <c r="AH54" i="1"/>
  <c r="AH50" i="1"/>
  <c r="AH46" i="1"/>
  <c r="AH42" i="1"/>
  <c r="AH38" i="1"/>
  <c r="AH34" i="1"/>
  <c r="AH30" i="1"/>
  <c r="AH26" i="1"/>
  <c r="AH22" i="1"/>
  <c r="AH18" i="1"/>
  <c r="AG13" i="1"/>
  <c r="AG93" i="1" s="1"/>
  <c r="AG89" i="1"/>
  <c r="AG85" i="1"/>
  <c r="AG81" i="1"/>
  <c r="AG69" i="1"/>
  <c r="AG65" i="1"/>
  <c r="AG61" i="1"/>
  <c r="AG53" i="1"/>
  <c r="AG49" i="1"/>
  <c r="AG45" i="1"/>
  <c r="AG41" i="1"/>
  <c r="AG37" i="1"/>
  <c r="AG33" i="1"/>
  <c r="AG29" i="1"/>
  <c r="AG25" i="1"/>
  <c r="AG21" i="1"/>
  <c r="AG17" i="1"/>
  <c r="AN13" i="1"/>
  <c r="AN17" i="1"/>
  <c r="AN21" i="1"/>
  <c r="AN25" i="1"/>
  <c r="AN29" i="1"/>
  <c r="AN33" i="1"/>
  <c r="AN37" i="1"/>
  <c r="AN41" i="1"/>
  <c r="AN45" i="1"/>
  <c r="AN49" i="1"/>
  <c r="AN53" i="1"/>
  <c r="AN61" i="1"/>
  <c r="AN65" i="1"/>
  <c r="AN69" i="1"/>
  <c r="AN81" i="1"/>
  <c r="AN85" i="1"/>
  <c r="AN89" i="1"/>
  <c r="AF27" i="1"/>
  <c r="AF25" i="1"/>
  <c r="AF26" i="1"/>
  <c r="AF17" i="1"/>
  <c r="AF18" i="1"/>
  <c r="AF19" i="1"/>
  <c r="AF21" i="1"/>
  <c r="AF24" i="1" s="1"/>
  <c r="AF22" i="1"/>
  <c r="AF23" i="1"/>
  <c r="AF81" i="1"/>
  <c r="Q93" i="1"/>
  <c r="R109" i="1" s="1"/>
  <c r="P93" i="1"/>
  <c r="R108" i="1"/>
  <c r="AF89" i="1"/>
  <c r="AF90" i="1"/>
  <c r="AF92" i="1" s="1"/>
  <c r="AF91" i="1"/>
  <c r="AF85" i="1"/>
  <c r="AF86" i="1"/>
  <c r="AF88" i="1" s="1"/>
  <c r="AF87" i="1"/>
  <c r="AF82" i="1"/>
  <c r="AF83" i="1"/>
  <c r="AF69" i="1"/>
  <c r="AF70" i="1"/>
  <c r="AF71" i="1"/>
  <c r="AF65" i="1"/>
  <c r="AF68" i="1" s="1"/>
  <c r="AF66" i="1"/>
  <c r="AF67" i="1"/>
  <c r="AF61" i="1"/>
  <c r="AF62" i="1"/>
  <c r="AF63" i="1"/>
  <c r="AF53" i="1"/>
  <c r="AF54" i="1"/>
  <c r="AF55" i="1"/>
  <c r="AF49" i="1"/>
  <c r="AF50" i="1"/>
  <c r="AF51" i="1"/>
  <c r="AF45" i="1"/>
  <c r="AF48" i="1" s="1"/>
  <c r="AF46" i="1"/>
  <c r="AF47" i="1"/>
  <c r="AF41" i="1"/>
  <c r="AF42" i="1"/>
  <c r="AF43" i="1"/>
  <c r="AF37" i="1"/>
  <c r="AF38" i="1"/>
  <c r="AF39" i="1"/>
  <c r="AF33" i="1"/>
  <c r="AF34" i="1"/>
  <c r="AF35" i="1"/>
  <c r="AF29" i="1"/>
  <c r="AF32" i="1" s="1"/>
  <c r="AF30" i="1"/>
  <c r="AF31" i="1"/>
  <c r="O93" i="1"/>
  <c r="K3" i="2"/>
  <c r="K25" i="2" s="1"/>
  <c r="K4" i="2"/>
  <c r="K5" i="2"/>
  <c r="K7" i="2"/>
  <c r="K8" i="2"/>
  <c r="K9" i="2"/>
  <c r="K11" i="2"/>
  <c r="K12" i="2"/>
  <c r="K13" i="2"/>
  <c r="K14" i="2"/>
  <c r="K15" i="2"/>
  <c r="K16" i="2"/>
  <c r="K17" i="2"/>
  <c r="K18" i="2"/>
  <c r="K19" i="2"/>
  <c r="K20" i="2"/>
  <c r="K21" i="2"/>
  <c r="K22" i="2"/>
  <c r="K23" i="2"/>
  <c r="AZ131" i="1" l="1"/>
  <c r="AY123" i="1"/>
  <c r="AX127" i="1"/>
  <c r="AF40" i="1"/>
  <c r="AF56" i="1"/>
  <c r="AI93" i="1"/>
  <c r="AF36" i="1"/>
  <c r="AF52" i="1"/>
  <c r="AF72" i="1"/>
  <c r="AF20" i="1"/>
  <c r="AN93" i="1"/>
  <c r="H110" i="1" s="1"/>
  <c r="AJ93" i="1"/>
  <c r="AU29" i="1"/>
  <c r="AU139" i="1" s="1"/>
  <c r="AU45" i="1"/>
  <c r="AU155" i="1" s="1"/>
  <c r="AU61" i="1"/>
  <c r="AU167" i="1" s="1"/>
  <c r="AU77" i="1"/>
  <c r="AV17" i="1"/>
  <c r="AV127" i="1" s="1"/>
  <c r="AV193" i="1" s="1"/>
  <c r="AV33" i="1"/>
  <c r="AV143" i="1" s="1"/>
  <c r="AV49" i="1"/>
  <c r="AV159" i="1" s="1"/>
  <c r="AV65" i="1"/>
  <c r="AV171" i="1" s="1"/>
  <c r="AV81" i="1"/>
  <c r="AV179" i="1" s="1"/>
  <c r="AW21" i="1"/>
  <c r="AW131" i="1" s="1"/>
  <c r="AW193" i="1" s="1"/>
  <c r="AW37" i="1"/>
  <c r="AW147" i="1" s="1"/>
  <c r="AW53" i="1"/>
  <c r="AW163" i="1" s="1"/>
  <c r="AW69" i="1"/>
  <c r="AW175" i="1" s="1"/>
  <c r="AW85" i="1"/>
  <c r="AW183" i="1" s="1"/>
  <c r="AX25" i="1"/>
  <c r="AX135" i="1" s="1"/>
  <c r="AX41" i="1"/>
  <c r="AX151" i="1" s="1"/>
  <c r="AX57" i="1"/>
  <c r="AX73" i="1"/>
  <c r="AX93" i="1" s="1"/>
  <c r="AX89" i="1"/>
  <c r="AX187" i="1" s="1"/>
  <c r="AY29" i="1"/>
  <c r="AY139" i="1" s="1"/>
  <c r="AY45" i="1"/>
  <c r="AY155" i="1" s="1"/>
  <c r="AY61" i="1"/>
  <c r="AY167" i="1" s="1"/>
  <c r="AY77" i="1"/>
  <c r="AZ17" i="1"/>
  <c r="AZ127" i="1" s="1"/>
  <c r="AZ25" i="1"/>
  <c r="AZ135" i="1" s="1"/>
  <c r="AZ33" i="1"/>
  <c r="AZ143" i="1" s="1"/>
  <c r="AZ41" i="1"/>
  <c r="AZ151" i="1" s="1"/>
  <c r="AZ49" i="1"/>
  <c r="AZ159" i="1" s="1"/>
  <c r="AZ57" i="1"/>
  <c r="AZ65" i="1"/>
  <c r="AZ171" i="1" s="1"/>
  <c r="AZ73" i="1"/>
  <c r="AZ81" i="1"/>
  <c r="AZ179" i="1" s="1"/>
  <c r="AZ89" i="1"/>
  <c r="AZ187" i="1" s="1"/>
  <c r="AV21" i="1"/>
  <c r="AV131" i="1" s="1"/>
  <c r="AV37" i="1"/>
  <c r="AV147" i="1" s="1"/>
  <c r="AV53" i="1"/>
  <c r="AV163" i="1" s="1"/>
  <c r="AV69" i="1"/>
  <c r="AV175" i="1" s="1"/>
  <c r="AV85" i="1"/>
  <c r="AV183" i="1" s="1"/>
  <c r="AX29" i="1"/>
  <c r="AX139" i="1" s="1"/>
  <c r="AX45" i="1"/>
  <c r="AX155" i="1" s="1"/>
  <c r="AX61" i="1"/>
  <c r="AX167" i="1" s="1"/>
  <c r="AX77" i="1"/>
  <c r="R5" i="1"/>
  <c r="AF44" i="1"/>
  <c r="AF64" i="1"/>
  <c r="AF84" i="1"/>
  <c r="AF28" i="1"/>
  <c r="AH93" i="1"/>
  <c r="AL93" i="1"/>
  <c r="AF76" i="1"/>
  <c r="AU13" i="1"/>
  <c r="AU21" i="1"/>
  <c r="AU131" i="1" s="1"/>
  <c r="AU37" i="1"/>
  <c r="AU147" i="1" s="1"/>
  <c r="AU53" i="1"/>
  <c r="AU163" i="1" s="1"/>
  <c r="AU69" i="1"/>
  <c r="AU175" i="1" s="1"/>
  <c r="AU85" i="1"/>
  <c r="AU183" i="1" s="1"/>
  <c r="AW29" i="1"/>
  <c r="AW139" i="1" s="1"/>
  <c r="AW45" i="1"/>
  <c r="AW155" i="1" s="1"/>
  <c r="AW61" i="1"/>
  <c r="AW167" i="1" s="1"/>
  <c r="AW77" i="1"/>
  <c r="AY21" i="1"/>
  <c r="AY131" i="1" s="1"/>
  <c r="AY37" i="1"/>
  <c r="AY147" i="1" s="1"/>
  <c r="AY53" i="1"/>
  <c r="AY163" i="1" s="1"/>
  <c r="AY69" i="1"/>
  <c r="AY175" i="1" s="1"/>
  <c r="AY85" i="1"/>
  <c r="AY183" i="1" s="1"/>
  <c r="AQ13" i="1"/>
  <c r="AS13" i="1" s="1"/>
  <c r="AS93" i="1" s="1"/>
  <c r="O107" i="1" s="1"/>
  <c r="AT93" i="1"/>
  <c r="R107" i="1" s="1"/>
  <c r="AX193" i="1"/>
  <c r="AZ104" i="1"/>
  <c r="AZ98" i="1"/>
  <c r="AZ110" i="1" s="1"/>
  <c r="AX98" i="1"/>
  <c r="AW98" i="1"/>
  <c r="AU104" i="1"/>
  <c r="AV98" i="1"/>
  <c r="AU98" i="1"/>
  <c r="AU110" i="1" s="1"/>
  <c r="AV104" i="1"/>
  <c r="AN98" i="1"/>
  <c r="AX104" i="1"/>
  <c r="AW104" i="1"/>
  <c r="AY104" i="1"/>
  <c r="AY98" i="1"/>
  <c r="AV110" i="1" l="1"/>
  <c r="AY93" i="1"/>
  <c r="AV93" i="1"/>
  <c r="AY110" i="1"/>
  <c r="AU93" i="1"/>
  <c r="AU123" i="1"/>
  <c r="AU193" i="1" s="1"/>
  <c r="AZ193" i="1"/>
  <c r="AW93" i="1"/>
  <c r="AY193" i="1"/>
  <c r="AZ93" i="1"/>
  <c r="AX110" i="1"/>
  <c r="AW110" i="1"/>
</calcChain>
</file>

<file path=xl/comments1.xml><?xml version="1.0" encoding="utf-8"?>
<comments xmlns="http://schemas.openxmlformats.org/spreadsheetml/2006/main">
  <authors>
    <author>Severin</author>
    <author>ynfb</author>
  </authors>
  <commentList>
    <comment ref="Q4" authorId="0" shapeId="0">
      <text>
        <r>
          <rPr>
            <b/>
            <sz val="8"/>
            <color indexed="81"/>
            <rFont val="Tahoma"/>
            <family val="2"/>
          </rPr>
          <t xml:space="preserve">„mehrere Dienstorte:“ PFLICHTFELD! 
</t>
        </r>
        <r>
          <rPr>
            <sz val="8"/>
            <color indexed="81"/>
            <rFont val="Tahoma"/>
            <family val="2"/>
          </rPr>
          <t>Jedem Lehrer ist eine Stammschule zugewiesen, an der er überwiegend tätig wird. Unterrichtet ein Lehrer regelmäßig an mehreren Schulen (z.B. aufgrund eines Stundenplans), so ist im Eingabefeld „ja“ auszuwählen. Wird aufgrund des Stundenplans nur an einer Schule unterrichtet, so ist „nein“ einzutragen.</t>
        </r>
        <r>
          <rPr>
            <b/>
            <sz val="8"/>
            <color indexed="81"/>
            <rFont val="Tahoma"/>
            <family val="2"/>
          </rPr>
          <t xml:space="preserve">
</t>
        </r>
      </text>
    </comment>
    <comment ref="Q6" authorId="0" shapeId="0">
      <text>
        <r>
          <rPr>
            <b/>
            <sz val="8"/>
            <color indexed="81"/>
            <rFont val="Tahoma"/>
            <family val="2"/>
          </rPr>
          <t>PFLICHTFELD</t>
        </r>
        <r>
          <rPr>
            <sz val="8"/>
            <color indexed="81"/>
            <rFont val="Tahoma"/>
            <family val="2"/>
          </rPr>
          <t xml:space="preserve">
Es ist die einfache Wegstrecke vom Wohnort zur Stammschule einzutragen. Befindet sich der Wohnort im Ort der Stammschule, so ist hier „0“ einzutragen
</t>
        </r>
      </text>
    </comment>
    <comment ref="A7" authorId="1" shapeId="0">
      <text>
        <r>
          <rPr>
            <b/>
            <sz val="9"/>
            <color indexed="81"/>
            <rFont val="Tahoma"/>
            <family val="2"/>
          </rPr>
          <t xml:space="preserve">
PFLICHTFELD!</t>
        </r>
        <r>
          <rPr>
            <sz val="8"/>
            <color indexed="81"/>
            <rFont val="Tahoma"/>
          </rPr>
          <t xml:space="preserve">
</t>
        </r>
      </text>
    </comment>
    <comment ref="A11" authorId="1" shapeId="0">
      <text>
        <r>
          <rPr>
            <b/>
            <sz val="8"/>
            <color indexed="81"/>
            <rFont val="Tahoma"/>
            <family val="2"/>
          </rPr>
          <t>PFLICHTFELD</t>
        </r>
        <r>
          <rPr>
            <sz val="8"/>
            <color indexed="81"/>
            <rFont val="Tahoma"/>
          </rPr>
          <t xml:space="preserve">
Gemäß § 4 gebühren bei Dienstreisen die Reisekostenvergütung (Fahrtkosten, Kilometergeld), die Reisezulage (Tages- und Nächtigungsgebühr) sowie nachgewiesene Aufwendungen (siehe unten bei „Sonstige Kosten“). 
Mittels Dienstreiseauftrag wird festgelegt, welcher Ersatz des Mehraufwandes für die Dienstreise zuerkannt wird. </t>
        </r>
        <r>
          <rPr>
            <b/>
            <sz val="8"/>
            <color indexed="81"/>
            <rFont val="Tahoma"/>
            <family val="2"/>
          </rPr>
          <t>Dazu werden folgende Kategorien festgelegt:</t>
        </r>
        <r>
          <rPr>
            <sz val="8"/>
            <color indexed="81"/>
            <rFont val="Tahoma"/>
          </rPr>
          <t xml:space="preserve">
</t>
        </r>
        <r>
          <rPr>
            <b/>
            <sz val="8"/>
            <color indexed="81"/>
            <rFont val="Tahoma"/>
            <family val="2"/>
          </rPr>
          <t>A</t>
        </r>
        <r>
          <rPr>
            <sz val="8"/>
            <color indexed="81"/>
            <rFont val="Tahoma"/>
          </rPr>
          <t xml:space="preserve"> Reisekostenvergütung für die Benützung des Privat – PKW
   + Reisezulage (Tages- und Nächtigungsgebühr)
   + Nachgewiesene Aufwendungen für dienstlich notwendige Tätigkeiten
</t>
        </r>
        <r>
          <rPr>
            <b/>
            <sz val="8"/>
            <color indexed="81"/>
            <rFont val="Tahoma"/>
            <family val="2"/>
          </rPr>
          <t>B</t>
        </r>
        <r>
          <rPr>
            <sz val="8"/>
            <color indexed="81"/>
            <rFont val="Tahoma"/>
          </rPr>
          <t xml:space="preserve"> Reisekostenvergütung für die Verwendung eines Massenbeförderungsmittels 
   + Reisezulage (Tages- und Nächtigungsgebühr)
   + Nachgewiesene Aufwendungen für dienstlich notwendige Tätigkeiten
</t>
        </r>
        <r>
          <rPr>
            <b/>
            <sz val="8"/>
            <color indexed="81"/>
            <rFont val="Tahoma"/>
            <family val="2"/>
          </rPr>
          <t>C</t>
        </r>
        <r>
          <rPr>
            <sz val="8"/>
            <color indexed="81"/>
            <rFont val="Tahoma"/>
          </rPr>
          <t xml:space="preserve"> Reisekostenvergütung für die Benützung des Privat – PKW 
   + Reisezulage (Tages- und Nächtigungsgebühr)
</t>
        </r>
        <r>
          <rPr>
            <b/>
            <sz val="8"/>
            <color indexed="81"/>
            <rFont val="Tahoma"/>
            <family val="2"/>
          </rPr>
          <t>D</t>
        </r>
        <r>
          <rPr>
            <sz val="8"/>
            <color indexed="81"/>
            <rFont val="Tahoma"/>
          </rPr>
          <t xml:space="preserve"> Reisekostenvergütung für die Verwendung eines Massenbeförderungsmittels
   + Reisezulage (Tages- und Nächtigungsgebühr)
</t>
        </r>
        <r>
          <rPr>
            <b/>
            <sz val="8"/>
            <color indexed="81"/>
            <rFont val="Tahoma"/>
            <family val="2"/>
          </rPr>
          <t>E</t>
        </r>
        <r>
          <rPr>
            <sz val="8"/>
            <color indexed="81"/>
            <rFont val="Tahoma"/>
          </rPr>
          <t xml:space="preserve"> Reisekostenvergütung für die Benützung des Privat – PKW 
</t>
        </r>
        <r>
          <rPr>
            <b/>
            <sz val="8"/>
            <color indexed="81"/>
            <rFont val="Tahoma"/>
            <family val="2"/>
          </rPr>
          <t>F</t>
        </r>
        <r>
          <rPr>
            <sz val="8"/>
            <color indexed="81"/>
            <rFont val="Tahoma"/>
          </rPr>
          <t xml:space="preserve"> Reisekostenvergütung für die Verwendung eines Massenbeförderungsmittels 
</t>
        </r>
        <r>
          <rPr>
            <b/>
            <sz val="8"/>
            <color indexed="81"/>
            <rFont val="Tahoma"/>
            <family val="2"/>
          </rPr>
          <t>G</t>
        </r>
        <r>
          <rPr>
            <sz val="8"/>
            <color indexed="81"/>
            <rFont val="Tahoma"/>
          </rPr>
          <t xml:space="preserve"> Reisezulage (Tages- und Nächtigungsgebühr) - z.B. bei Verwendung eines 
    Dienstkraftfahrzeuges oder als Mitfahrer
</t>
        </r>
        <r>
          <rPr>
            <b/>
            <sz val="8"/>
            <color indexed="81"/>
            <rFont val="Tahoma"/>
            <family val="2"/>
          </rPr>
          <t>H</t>
        </r>
        <r>
          <rPr>
            <sz val="8"/>
            <color indexed="81"/>
            <rFont val="Tahoma"/>
          </rPr>
          <t xml:space="preserve"> Individuelle Festsetzung der Reisegebühren lt. Dienstreiseauftrag
</t>
        </r>
        <r>
          <rPr>
            <b/>
            <sz val="8"/>
            <color indexed="81"/>
            <rFont val="Tahoma"/>
            <family val="2"/>
          </rPr>
          <t xml:space="preserve">I </t>
        </r>
        <r>
          <rPr>
            <sz val="8"/>
            <color indexed="81"/>
            <rFont val="Tahoma"/>
          </rPr>
          <t xml:space="preserve">Zuteilungsgebühr gemäß § 22
</t>
        </r>
        <r>
          <rPr>
            <b/>
            <sz val="8"/>
            <color indexed="81"/>
            <rFont val="Tahoma"/>
            <family val="2"/>
          </rPr>
          <t xml:space="preserve">J </t>
        </r>
        <r>
          <rPr>
            <sz val="8"/>
            <color indexed="81"/>
            <rFont val="Tahoma"/>
          </rPr>
          <t>Trennungsgebühr gemäß § 34
Der Antrag auf Reisegebühren erfolgt durch Auswahl der entsprechenden Kategorie, die dem Dienstreiseauftrag entspricht.</t>
        </r>
      </text>
    </comment>
    <comment ref="B11" authorId="0" shapeId="0">
      <text>
        <r>
          <rPr>
            <b/>
            <sz val="8"/>
            <color indexed="81"/>
            <rFont val="Tahoma"/>
            <family val="2"/>
          </rPr>
          <t>„Tag“ PFLICHTFELD</t>
        </r>
        <r>
          <rPr>
            <sz val="8"/>
            <color indexed="81"/>
            <rFont val="Tahoma"/>
            <family val="2"/>
          </rPr>
          <t xml:space="preserve">
Es ist der Beginn der Dienstreise anzugeben!
Pro Dienstreise ist eine eigene Reisegebührenzeile zu erstellen. Wird an einem Kalendertag eine Dienstreise an der Stammschule/Wohnort beendet und es beginnt am selben Kalendertag eine neue Dienstreise, so sind die Angaben für diese in einer neuen Reisegebührenzeile zu machen.
Dienstreisen, die monatübergreifend durchgeführt werden, sind im Monat des Beginns der Dienstreise zu beantragen.
</t>
        </r>
        <r>
          <rPr>
            <b/>
            <sz val="8"/>
            <color indexed="81"/>
            <rFont val="Tahoma"/>
            <family val="2"/>
          </rPr>
          <t>„Zeit“ PFLICHTFELD</t>
        </r>
        <r>
          <rPr>
            <sz val="8"/>
            <color indexed="81"/>
            <rFont val="Tahoma"/>
            <family val="2"/>
          </rPr>
          <t xml:space="preserve">
Hinweis auf § 16:
Wird die Dienstreise nicht von der Dienststelle aus begonnen, so ist jener Zeitpunkt anzuführen, zu dem die Dienststelle verlassen worden wäre.
Wird die Dienstreise mit einem öffentlichen Verkehrsmittel begonnen und ist die Dienststelle nicht mehr als zwei Kilometer vom Bahnhof entfernt, so gilt als Zeitpunkt des Verlassens der Dienststelle der Zeitpunkt, der dreiviertel Stunden vor der fahrplanmäßigen Abfahrtszeit des öffentlichen Verkehrsmittels liegt. 
</t>
        </r>
        <r>
          <rPr>
            <b/>
            <sz val="8"/>
            <color indexed="81"/>
            <rFont val="Tahoma"/>
            <family val="2"/>
          </rPr>
          <t>„D/W“ PFLICHTFELD</t>
        </r>
        <r>
          <rPr>
            <sz val="8"/>
            <color indexed="81"/>
            <rFont val="Tahoma"/>
            <family val="2"/>
          </rPr>
          <t xml:space="preserve">
Es ist für den Beginn der Dienstreise der Ausgangspunkt anzugeben. Dabei steht „D“ für den Beginn der Dienstreise am Dienstort nach Innendienst. „W“ ist anzuführen, sofern die Dienstreise am Wohnort beginnt.</t>
        </r>
      </text>
    </comment>
    <comment ref="E11" authorId="1" shapeId="0">
      <text>
        <r>
          <rPr>
            <sz val="8"/>
            <color indexed="81"/>
            <rFont val="Tahoma"/>
          </rPr>
          <t xml:space="preserve">Ändern von bestehenden Daten ist mit 
  - Doppelklick in der Zelle oder 
  - oben in der Bearbeitungszeile
möglich!
</t>
        </r>
      </text>
    </comment>
    <comment ref="J11" authorId="0" shapeId="0">
      <text>
        <r>
          <rPr>
            <b/>
            <sz val="8"/>
            <color indexed="81"/>
            <rFont val="Tahoma"/>
            <family val="2"/>
          </rPr>
          <t xml:space="preserve">„Tag“ PFLICHTFELD
</t>
        </r>
        <r>
          <rPr>
            <sz val="8"/>
            <color indexed="81"/>
            <rFont val="Tahoma"/>
            <family val="2"/>
          </rPr>
          <t>Es ist das Ende der Dienstreise anzugeben!
Dienstreisen, die monatübergreifend durchgeführt werden, sind im Monat des Beginns der Dienstreise zu beantragen.</t>
        </r>
        <r>
          <rPr>
            <b/>
            <sz val="8"/>
            <color indexed="81"/>
            <rFont val="Tahoma"/>
            <family val="2"/>
          </rPr>
          <t xml:space="preserve">
„Zeit“ PFLICHTFELD
</t>
        </r>
        <r>
          <rPr>
            <sz val="8"/>
            <color indexed="81"/>
            <rFont val="Tahoma"/>
            <family val="2"/>
          </rPr>
          <t>Hinweis auf § 16:
Wird die Dienstreise nicht an der Dienststelle beendet, so ist jener Zeitpunkt anzuführen, zu der die Dienststelle nach Beendigung wieder betreten worden wäre.
Wird die Dienstreise mit einem öffentlichen Verkehrsmittel beendet und ist die Dienststelle nicht mehr als zwei Kilometer vom Bahnhof entfernt, so gilt als Zeitpunkt des Wiederbetretens der Dienststelle der Zeitpunkt, der eine halbe Stunde nach der tatsächlichen Ankunftszeit des öffentlichen Verkehrsmittels liegt.</t>
        </r>
        <r>
          <rPr>
            <b/>
            <sz val="8"/>
            <color indexed="81"/>
            <rFont val="Tahoma"/>
            <family val="2"/>
          </rPr>
          <t xml:space="preserve">
„D/W“ PFLICHTFELD
</t>
        </r>
        <r>
          <rPr>
            <sz val="8"/>
            <color indexed="81"/>
            <rFont val="Tahoma"/>
            <family val="2"/>
          </rPr>
          <t xml:space="preserve">Es ist für das Ende der Dienstreise der Endpunkt anzugeben. Dabei steht „D“ für das Ende der Dienstreise am Dienstort vor Innendienst. „W“ ist anzuführen, sofern die Dienstreise am Wohnort endet.
</t>
        </r>
      </text>
    </comment>
    <comment ref="N11" authorId="0" shapeId="0">
      <text>
        <r>
          <rPr>
            <b/>
            <sz val="8"/>
            <color indexed="81"/>
            <rFont val="Tahoma"/>
            <family val="2"/>
          </rPr>
          <t xml:space="preserve">Nur bei Verwendung des Privat – PKW!
</t>
        </r>
        <r>
          <rPr>
            <sz val="8"/>
            <color indexed="81"/>
            <rFont val="Tahoma"/>
            <family val="2"/>
          </rPr>
          <t xml:space="preserve">Es ist die Wegstrecke anzuführen, die den Angaben unter „Tatsächlicher Reiseverlauf mit Ausgangspunkt, Orte …“ entspricht. Die Wegstrecke ist vom Lehrer nach einem im Internet öffentlich zugänglichem Distanzprogramm anzugeben. Für die Richtigkeit ist der/die Antragsteller/in selbst verantwortlich. Bei Abweichen von der kürzesten Strecke ist gesondert eine entsprechende Begründung anzuführen. 
</t>
        </r>
        <r>
          <rPr>
            <u/>
            <sz val="8"/>
            <color indexed="81"/>
            <rFont val="Tahoma"/>
            <family val="2"/>
          </rPr>
          <t>Hinweis:</t>
        </r>
        <r>
          <rPr>
            <sz val="8"/>
            <color indexed="81"/>
            <rFont val="Tahoma"/>
            <family val="2"/>
          </rPr>
          <t xml:space="preserve"> Die Angaben werden mit einem öffentlich zugänglichen Distanzprogramm kontrolliert!
</t>
        </r>
      </text>
    </comment>
    <comment ref="O11" authorId="0" shapeId="0">
      <text>
        <r>
          <rPr>
            <b/>
            <sz val="8"/>
            <color indexed="81"/>
            <rFont val="Tahoma"/>
            <family val="2"/>
          </rPr>
          <t xml:space="preserve">Nur bei Verwendung des Privat – PKW!
</t>
        </r>
        <r>
          <rPr>
            <sz val="8"/>
            <color indexed="81"/>
            <rFont val="Tahoma"/>
            <family val="2"/>
          </rPr>
          <t xml:space="preserve">Es ist die Wegstrecke anzuführen, die dem Verlauf gemäß Dienstreiseauftrag entspricht. 
Die Wegstrecke ist vom Lehrer nach einem im Internet öffentlich zugänglichem Distanzprogramm anzugeben.
Diese Wegstrecke bildet die Grundlage für die Berechnung nach RGV!
</t>
        </r>
        <r>
          <rPr>
            <u/>
            <sz val="8"/>
            <color indexed="81"/>
            <rFont val="Tahoma"/>
            <family val="2"/>
          </rPr>
          <t>Hinweis:</t>
        </r>
        <r>
          <rPr>
            <sz val="8"/>
            <color indexed="81"/>
            <rFont val="Tahoma"/>
            <family val="2"/>
          </rPr>
          <t xml:space="preserve"> Die Angaben werden mit einem öffentlich zugänglichen Distanzprogramm kontrolliert!</t>
        </r>
        <r>
          <rPr>
            <sz val="9"/>
            <color indexed="81"/>
            <rFont val="Tahoma"/>
            <family val="2"/>
          </rPr>
          <t xml:space="preserve">
</t>
        </r>
      </text>
    </comment>
    <comment ref="P11" authorId="0" shapeId="0">
      <text>
        <r>
          <rPr>
            <sz val="8"/>
            <color indexed="81"/>
            <rFont val="Tahoma"/>
            <family val="2"/>
          </rPr>
          <t xml:space="preserve">Gemäß § 6 wird der Fahrpreis nach den jeweils geltenden Tarifen vergütet. Von den bestehenden allgemeinen Tarifermäßigungen ist Gebrauch zu machen. 
Für Strecken auf denen, aus welchen Gründen auch immer, eine Berechtigung zur freien Fahrt gegeben ist, gebührt keine Vergütung.
</t>
        </r>
        <r>
          <rPr>
            <b/>
            <u/>
            <sz val="8"/>
            <color indexed="81"/>
            <rFont val="Tahoma"/>
            <family val="2"/>
          </rPr>
          <t>Hinweis:</t>
        </r>
        <r>
          <rPr>
            <sz val="8"/>
            <color indexed="81"/>
            <rFont val="Tahoma"/>
            <family val="2"/>
          </rPr>
          <t xml:space="preserve">
seitlich rechts neben dem Formular befindet sich je ein Link
    </t>
        </r>
        <r>
          <rPr>
            <b/>
            <sz val="8"/>
            <color indexed="81"/>
            <rFont val="Tahoma"/>
            <family val="2"/>
          </rPr>
          <t>* Fahrplanauskunft</t>
        </r>
        <r>
          <rPr>
            <sz val="8"/>
            <color indexed="81"/>
            <rFont val="Tahoma"/>
            <family val="2"/>
          </rPr>
          <t xml:space="preserve"> mit Preisangaben innerhalb des
       VOR
    </t>
        </r>
        <r>
          <rPr>
            <b/>
            <sz val="8"/>
            <color indexed="81"/>
            <rFont val="Tahoma"/>
            <family val="2"/>
          </rPr>
          <t>* Fahrtkostenrechner</t>
        </r>
        <r>
          <rPr>
            <sz val="8"/>
            <color indexed="81"/>
            <rFont val="Tahoma"/>
            <family val="2"/>
          </rPr>
          <t xml:space="preserve"> des Verkehrsverbundes
       Niederösterreich und Burgenland
    </t>
        </r>
        <r>
          <rPr>
            <b/>
            <sz val="8"/>
            <color indexed="81"/>
            <rFont val="Tahoma"/>
            <family val="2"/>
          </rPr>
          <t>* Preisauskunft</t>
        </r>
        <r>
          <rPr>
            <sz val="8"/>
            <color indexed="81"/>
            <rFont val="Tahoma"/>
            <family val="2"/>
          </rPr>
          <t xml:space="preserve"> der ÖBB v.a. für Fahrten in andere
       Bundesländer
    </t>
        </r>
      </text>
    </comment>
    <comment ref="Q11" authorId="0" shapeId="0">
      <text>
        <r>
          <rPr>
            <sz val="8"/>
            <color indexed="81"/>
            <rFont val="Tahoma"/>
            <family val="2"/>
          </rPr>
          <t>Werden sonstige Kosten beantragt, so müssen diese bereits mit dem Dienstreiseauftrag zuerkannt worden sein!
Gemäß § 4 Z 3 gebühren nachgewiesene Aufwendungen für dienstlich notwendige Tätigkeiten; sie umfassen die zusätzlichen Kosten, die über die üblichen, mit der Durchführung einer Dienstreise verbundenen Aufwendungen hinaus entstehen, wie etwa Kosten für Ferngespräche oder für Telegramme oder für die Anfertigung von Kopien. Darunter fallen beispielsweise</t>
        </r>
        <r>
          <rPr>
            <b/>
            <sz val="8"/>
            <color indexed="81"/>
            <rFont val="Tahoma"/>
            <family val="2"/>
          </rPr>
          <t xml:space="preserve"> nicht</t>
        </r>
        <r>
          <rPr>
            <sz val="8"/>
            <color indexed="81"/>
            <rFont val="Tahoma"/>
            <family val="2"/>
          </rPr>
          <t xml:space="preserve"> die Kosten für die Anschaffung einer Reiseausstattung, Garderobengebühren, Trinkgelder oder Parkgebühren, Maut und Vignetten (diese werden laut Judikatur des Verwaltungsgerichtshofes bereits mit dem Kilometergeld abgegolten).
Der Beleg ist der Reiserechnung beizulegen!
</t>
        </r>
      </text>
    </comment>
    <comment ref="R11" authorId="0" shapeId="0">
      <text>
        <r>
          <rPr>
            <sz val="8"/>
            <color indexed="81"/>
            <rFont val="Tahoma"/>
            <family val="2"/>
          </rPr>
          <t xml:space="preserve">Wurde ein Frühstück, Mittagessen oder Abendessen durch eine Gebietskörperschaft zur Verfügung gestellt, so ist im entsprechenden Feld „ja“ einzutragen. 
Wird bei einer mehrtägigen Dienstreise die Nächtigung zur Verfügung gestellt, so ist „ja“ einzutragen
</t>
        </r>
      </text>
    </comment>
    <comment ref="T11" authorId="0" shapeId="0">
      <text>
        <r>
          <rPr>
            <sz val="8"/>
            <color indexed="81"/>
            <rFont val="Tahoma"/>
            <family val="2"/>
          </rPr>
          <t xml:space="preserve">Es besteht nur dann ein Anspruch auf Nächtigungsgebühr, wenn weder
- die Nächtigung von dritter Seite zur Verfügung gestellt wurde noch
- die Kosten für die Nächtigung mit Beleg unter „Sonstige Kosten“ 
beantragt wurden.
</t>
        </r>
      </text>
    </comment>
    <comment ref="F99" authorId="1" shapeId="0">
      <text>
        <r>
          <rPr>
            <sz val="10"/>
            <color indexed="81"/>
            <rFont val="Tahoma"/>
            <family val="2"/>
          </rPr>
          <t xml:space="preserve">Bitte Formular ausdrucken und eigenhändig unterschreiben
</t>
        </r>
      </text>
    </comment>
  </commentList>
</comments>
</file>

<file path=xl/sharedStrings.xml><?xml version="1.0" encoding="utf-8"?>
<sst xmlns="http://schemas.openxmlformats.org/spreadsheetml/2006/main" count="299" uniqueCount="166">
  <si>
    <t>Tag</t>
  </si>
  <si>
    <t>Folgendes wurde zur Verfügung gestellt</t>
  </si>
  <si>
    <t>Tarif</t>
  </si>
  <si>
    <r>
      <t xml:space="preserve">Tatsächlicher Reiseverlauf mit Ausgangspunkt, Orte der Dienstverrichtung </t>
    </r>
    <r>
      <rPr>
        <sz val="8"/>
        <rFont val="Arial"/>
        <family val="2"/>
      </rPr>
      <t>und Endpunkt jeweils mit PLZ, Art der Tätigkeit, Namen der mitbeförderten Pers</t>
    </r>
    <r>
      <rPr>
        <sz val="8"/>
        <rFont val="Arial"/>
      </rPr>
      <t>onen</t>
    </r>
  </si>
  <si>
    <t>A</t>
  </si>
  <si>
    <t>B</t>
  </si>
  <si>
    <t>C</t>
  </si>
  <si>
    <t>D</t>
  </si>
  <si>
    <t>E</t>
  </si>
  <si>
    <t>F</t>
  </si>
  <si>
    <t>G</t>
  </si>
  <si>
    <t>W</t>
  </si>
  <si>
    <t>Frühstück</t>
  </si>
  <si>
    <t>Mittagessen</t>
  </si>
  <si>
    <t>Abendessen</t>
  </si>
  <si>
    <t>Nächtigung</t>
  </si>
  <si>
    <t>Antrag auf Zuerkennung von Reisegebühren</t>
  </si>
  <si>
    <t>Zu- und Vorname:</t>
  </si>
  <si>
    <t>Wohnadresse:</t>
  </si>
  <si>
    <t>Dienststellen-Nr. :</t>
  </si>
  <si>
    <t>Personalakt Nr.:</t>
  </si>
  <si>
    <t>folgende Reisegebühren:</t>
  </si>
  <si>
    <t>Jänner</t>
  </si>
  <si>
    <t>Februar</t>
  </si>
  <si>
    <t>März</t>
  </si>
  <si>
    <t>April</t>
  </si>
  <si>
    <t>Mai</t>
  </si>
  <si>
    <t>Juni</t>
  </si>
  <si>
    <t>Juli</t>
  </si>
  <si>
    <t>August</t>
  </si>
  <si>
    <t>September</t>
  </si>
  <si>
    <t>Oktober</t>
  </si>
  <si>
    <t>November</t>
  </si>
  <si>
    <t>Dezember</t>
  </si>
  <si>
    <t xml:space="preserve"> </t>
  </si>
  <si>
    <t>Ja/Nein</t>
  </si>
  <si>
    <t>ja</t>
  </si>
  <si>
    <t>nein</t>
  </si>
  <si>
    <t>Kat.</t>
  </si>
  <si>
    <t>Stunden im  Außen-dienst</t>
  </si>
  <si>
    <t>Summe:</t>
  </si>
  <si>
    <t>Std.</t>
  </si>
  <si>
    <t>T&lt;%&gt;</t>
  </si>
  <si>
    <t>BKK 1. KL.:</t>
  </si>
  <si>
    <t>BKK 2. Kl.:</t>
  </si>
  <si>
    <t>PKW:</t>
  </si>
  <si>
    <t>ANZ:</t>
  </si>
  <si>
    <t>Fahrt in HA ANZ:</t>
  </si>
  <si>
    <t>PKS:</t>
  </si>
  <si>
    <t>Fahrtkosten:</t>
  </si>
  <si>
    <t>%:</t>
  </si>
  <si>
    <t>Brutto:</t>
  </si>
  <si>
    <t>Datum</t>
  </si>
  <si>
    <t>Adj:</t>
  </si>
  <si>
    <t>Datum:</t>
  </si>
  <si>
    <t>Telefon:</t>
  </si>
  <si>
    <t>LSR</t>
  </si>
  <si>
    <t>LF2</t>
  </si>
  <si>
    <t>Gew. BSR</t>
  </si>
  <si>
    <t>kirchl. bestellt</t>
  </si>
  <si>
    <t>Frühstück, Mittagessen, Abendessen</t>
  </si>
  <si>
    <t>Berechnungen!!!!!!!</t>
  </si>
  <si>
    <t>AUSBLENDEN</t>
  </si>
  <si>
    <t>DROP DOWN</t>
  </si>
  <si>
    <t>mehrere Dienstorte:</t>
  </si>
  <si>
    <t xml:space="preserve">Nach den Bestimmungen der Reisegebührenvorschrift 1955 beantrage ich für den Monat </t>
  </si>
  <si>
    <t>Nach den Bestimmungen der Reisegebührenvorschrift 1955</t>
  </si>
  <si>
    <t>Verwendungsgruppe</t>
  </si>
  <si>
    <t>L 3 bis Gehaltsst. 11</t>
  </si>
  <si>
    <t>L 2a1 bis Gehaltsst. 5</t>
  </si>
  <si>
    <t>L 2a2 bis Gehaltsst. 4</t>
  </si>
  <si>
    <t>L 3 ab Gehaltsst. 12</t>
  </si>
  <si>
    <t>L 2b1 ab Gehaltsst. 8</t>
  </si>
  <si>
    <t>L 2a1 ab Gehaltsst. 6</t>
  </si>
  <si>
    <t>L 2a2 ab Gehaltsst. 5</t>
  </si>
  <si>
    <t>L 1 bis Gehaltsst. 12</t>
  </si>
  <si>
    <t>L PH bis Gehaltsst. 11</t>
  </si>
  <si>
    <t>L 1 ab Gehaltsst. 13</t>
  </si>
  <si>
    <t>L PH ab Gehaltsst. 12</t>
  </si>
  <si>
    <t>L 2b1 bis Gehaltsst. 7</t>
  </si>
  <si>
    <t>TARIF 1 klein</t>
  </si>
  <si>
    <t>TARIF 1 mittel</t>
  </si>
  <si>
    <t>TARIF 1 groß</t>
  </si>
  <si>
    <t>TARIF 2 klein</t>
  </si>
  <si>
    <t>TARIF 2 mittel</t>
  </si>
  <si>
    <t>TARIF 2 groß</t>
  </si>
  <si>
    <t>T1: 6 - 8</t>
  </si>
  <si>
    <t>T2: 9 - 12</t>
  </si>
  <si>
    <t>T1: über 12</t>
  </si>
  <si>
    <t>T1: 9 - 12</t>
  </si>
  <si>
    <t>T2: 6 - 8</t>
  </si>
  <si>
    <t>T2: über 12</t>
  </si>
  <si>
    <t>Leiter L 2a1 ab Gehaltsst. 14</t>
  </si>
  <si>
    <t>Leiter L 2a2 ab Gehaltsst. 11</t>
  </si>
  <si>
    <t>Leiter L 1 bis Gehaltsst. 17</t>
  </si>
  <si>
    <t>Leiter L PA bis Gehaltsst. 14</t>
  </si>
  <si>
    <t>Leiter L 1 ab Gehaltsst. 18</t>
  </si>
  <si>
    <t>Leiter L PA ab Gehaltsst. 15</t>
  </si>
  <si>
    <t>Leiter L 2a1 bis Gehaltsst. 13</t>
  </si>
  <si>
    <t>Leiter L 2a2 bis Gehaltsst. 10</t>
  </si>
  <si>
    <t>Gebührenstufen</t>
  </si>
  <si>
    <t>Gebührenstufe 1</t>
  </si>
  <si>
    <t>Gebührenstufe 2a</t>
  </si>
  <si>
    <t>Gebührenstufe 2b</t>
  </si>
  <si>
    <t>Gebührenstufe 3</t>
  </si>
  <si>
    <t>SUMME:</t>
  </si>
  <si>
    <t>Sonstige:</t>
  </si>
  <si>
    <t>Tarif I</t>
  </si>
  <si>
    <t>Tarif II</t>
  </si>
  <si>
    <t>Nacht</t>
  </si>
  <si>
    <t>auswärtige Übernachtung</t>
  </si>
  <si>
    <t>Sonstige Kosten (z.B. Nächtigung o. F.) lt. Beleg</t>
  </si>
  <si>
    <t>Anzahl</t>
  </si>
  <si>
    <t>Früh-stück</t>
  </si>
  <si>
    <t>TG</t>
  </si>
  <si>
    <t>Verpflegung</t>
  </si>
  <si>
    <t>T1: Frühst.</t>
  </si>
  <si>
    <t>T1: Mittag</t>
  </si>
  <si>
    <t>T1: Abend</t>
  </si>
  <si>
    <t>T2: Frühst.</t>
  </si>
  <si>
    <t>T2: Mittag</t>
  </si>
  <si>
    <t>T2: Abend</t>
  </si>
  <si>
    <t>Gesamte Tagesgebühr</t>
  </si>
  <si>
    <t>Abzug Verplegung</t>
  </si>
  <si>
    <t>GESAMTSUMME</t>
  </si>
  <si>
    <t>Dienstbehörde:</t>
  </si>
  <si>
    <t>Kilometer lt. tatsächlichem Reiseverlauf</t>
  </si>
  <si>
    <t>Zeit</t>
  </si>
  <si>
    <t>Ende der Dienstreise</t>
  </si>
  <si>
    <t>Beginn der Dienstreise</t>
  </si>
  <si>
    <t>Fahrtkosten für öffentl. Verkehrs-mittel</t>
  </si>
  <si>
    <t>Stammschule:</t>
  </si>
  <si>
    <t>Jahr</t>
  </si>
  <si>
    <t>Dienstbehörde</t>
  </si>
  <si>
    <t>Strecke Wohnort - Stammschule:</t>
  </si>
  <si>
    <t>Entfernungssockel</t>
  </si>
  <si>
    <t xml:space="preserve"> D/W</t>
  </si>
  <si>
    <t>…………………………………..</t>
  </si>
  <si>
    <t>………………</t>
  </si>
  <si>
    <t>BeginnDat</t>
  </si>
  <si>
    <t>BegDatZeit</t>
  </si>
  <si>
    <t>EndeDat</t>
  </si>
  <si>
    <t>EndeDatZeit</t>
  </si>
  <si>
    <t>Nachfolgende Angaben dienen nur für Verrechnungszwecke:</t>
  </si>
  <si>
    <t>H</t>
  </si>
  <si>
    <t>I</t>
  </si>
  <si>
    <t>J</t>
  </si>
  <si>
    <t>Tagesgebühr</t>
  </si>
  <si>
    <t>PKS -Formeln</t>
  </si>
  <si>
    <t>PKS Werte</t>
  </si>
  <si>
    <t>PKW Werte</t>
  </si>
  <si>
    <t>PKW Formel</t>
  </si>
  <si>
    <t>Unterschrift des/der Antragstellers/In:</t>
  </si>
  <si>
    <t>Mit der Unterschrift des/der Antragstellers/In nimmt diese/r zur Kenntnis, dass er/sie für die Richtigkeit der Angaben haftet.</t>
  </si>
  <si>
    <t>……………………………..…………...……</t>
  </si>
  <si>
    <t>………...……</t>
  </si>
  <si>
    <t>km lt. Strecke DRA</t>
  </si>
  <si>
    <t>Unterschrift des/der Dienststellenleiters/In:</t>
  </si>
  <si>
    <t>Bestätigung der Angaben</t>
  </si>
  <si>
    <t>An die Bildungsdirektion für NÖ</t>
  </si>
  <si>
    <t>Rennbahnstraße 29, 3109 St. Pölten</t>
  </si>
  <si>
    <t>BD</t>
  </si>
  <si>
    <t>kirchl.bestellt</t>
  </si>
  <si>
    <t xml:space="preserve">  </t>
  </si>
  <si>
    <t xml:space="preserve">   </t>
  </si>
  <si>
    <t>Version 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</si>
</sst>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quot;€&quot;\ * #,##0.00_-;_-&quot;€&quot;\ * &quot;-&quot;??_-;_-@_-"/>
    <numFmt numFmtId="165" formatCode="hh:mm;@"/>
    <numFmt numFmtId="166" formatCode="0.000"/>
    <numFmt numFmtId="167" formatCode="#&quot;.&quot;"/>
    <numFmt numFmtId="168" formatCode="[h]:mm"/>
  </numFmts>
  <fonts count="30" x14ac:knownFonts="1">
    <font>
      <sz val="10"/>
      <name val="Arial"/>
    </font>
    <font>
      <sz val="10"/>
      <name val="Arial"/>
    </font>
    <font>
      <sz val="8"/>
      <name val="Arial"/>
    </font>
    <font>
      <sz val="8"/>
      <name val="Arial"/>
      <family val="2"/>
    </font>
    <font>
      <b/>
      <sz val="16"/>
      <name val="Arial"/>
      <family val="2"/>
    </font>
    <font>
      <sz val="12"/>
      <name val="Arial"/>
    </font>
    <font>
      <sz val="11"/>
      <name val="Arial"/>
    </font>
    <font>
      <b/>
      <sz val="12"/>
      <name val="Arial"/>
      <family val="2"/>
    </font>
    <font>
      <sz val="16"/>
      <name val="Arial"/>
    </font>
    <font>
      <b/>
      <sz val="14"/>
      <name val="Arial"/>
      <family val="2"/>
    </font>
    <font>
      <b/>
      <sz val="10"/>
      <name val="Arial"/>
      <family val="2"/>
    </font>
    <font>
      <sz val="11.5"/>
      <name val="Arial"/>
    </font>
    <font>
      <sz val="11.5"/>
      <name val="Arial"/>
      <family val="2"/>
    </font>
    <font>
      <u/>
      <sz val="10"/>
      <color indexed="12"/>
      <name val="Arial"/>
    </font>
    <font>
      <b/>
      <sz val="10"/>
      <color indexed="42"/>
      <name val="Arial"/>
      <family val="2"/>
    </font>
    <font>
      <b/>
      <sz val="10"/>
      <color indexed="10"/>
      <name val="Arial"/>
      <family val="2"/>
    </font>
    <font>
      <sz val="10"/>
      <color indexed="53"/>
      <name val="Arial"/>
    </font>
    <font>
      <sz val="10"/>
      <color indexed="81"/>
      <name val="Tahoma"/>
      <family val="2"/>
    </font>
    <font>
      <sz val="8"/>
      <color indexed="81"/>
      <name val="Tahoma"/>
    </font>
    <font>
      <b/>
      <sz val="8"/>
      <color indexed="81"/>
      <name val="Tahoma"/>
      <family val="2"/>
    </font>
    <font>
      <b/>
      <sz val="10.5"/>
      <color indexed="10"/>
      <name val="Arial"/>
      <family val="2"/>
    </font>
    <font>
      <sz val="9"/>
      <color indexed="81"/>
      <name val="Tahoma"/>
      <family val="2"/>
    </font>
    <font>
      <sz val="8"/>
      <color indexed="81"/>
      <name val="Tahoma"/>
      <family val="2"/>
    </font>
    <font>
      <u/>
      <sz val="8"/>
      <color indexed="81"/>
      <name val="Tahoma"/>
      <family val="2"/>
    </font>
    <font>
      <sz val="9"/>
      <name val="Arial"/>
    </font>
    <font>
      <b/>
      <sz val="9"/>
      <color indexed="81"/>
      <name val="Tahoma"/>
      <family val="2"/>
    </font>
    <font>
      <b/>
      <u/>
      <sz val="8"/>
      <color indexed="81"/>
      <name val="Tahoma"/>
      <family val="2"/>
    </font>
    <font>
      <sz val="26"/>
      <color indexed="10"/>
      <name val="Arial"/>
      <family val="2"/>
    </font>
    <font>
      <sz val="10"/>
      <name val="Arial"/>
      <family val="2"/>
    </font>
    <font>
      <sz val="10"/>
      <color theme="0"/>
      <name val="Arial"/>
      <family val="2"/>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s>
  <borders count="6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style="thin">
        <color indexed="42"/>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top/>
      <bottom style="dashed">
        <color indexed="64"/>
      </bottom>
      <diagonal/>
    </border>
    <border>
      <left/>
      <right/>
      <top style="dashed">
        <color indexed="64"/>
      </top>
      <bottom style="dashed">
        <color indexed="64"/>
      </bottom>
      <diagonal/>
    </border>
  </borders>
  <cellStyleXfs count="3">
    <xf numFmtId="0" fontId="0" fillId="0" borderId="0"/>
    <xf numFmtId="164"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266">
    <xf numFmtId="0" fontId="0" fillId="0" borderId="0" xfId="0"/>
    <xf numFmtId="0" fontId="0" fillId="2" borderId="0" xfId="0" applyFill="1" applyProtection="1"/>
    <xf numFmtId="0" fontId="4" fillId="2" borderId="0" xfId="0" applyFont="1" applyFill="1" applyAlignment="1" applyProtection="1"/>
    <xf numFmtId="0" fontId="0" fillId="2" borderId="0" xfId="0" applyFill="1" applyAlignment="1" applyProtection="1"/>
    <xf numFmtId="0" fontId="0" fillId="2" borderId="0" xfId="0" applyFill="1" applyAlignment="1" applyProtection="1">
      <alignment horizontal="left"/>
    </xf>
    <xf numFmtId="0" fontId="0" fillId="2" borderId="0" xfId="0" applyFill="1" applyBorder="1" applyProtection="1"/>
    <xf numFmtId="0" fontId="0" fillId="2" borderId="0" xfId="0" applyFill="1" applyAlignment="1" applyProtection="1">
      <alignment horizontal="right"/>
    </xf>
    <xf numFmtId="0" fontId="0" fillId="2" borderId="0" xfId="0" applyFill="1" applyBorder="1" applyAlignment="1" applyProtection="1"/>
    <xf numFmtId="0" fontId="0" fillId="2" borderId="0" xfId="0" applyFill="1" applyBorder="1" applyAlignment="1" applyProtection="1">
      <alignment horizontal="right"/>
    </xf>
    <xf numFmtId="0" fontId="2" fillId="2" borderId="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0" fillId="2" borderId="2" xfId="0" applyFill="1" applyBorder="1" applyAlignment="1" applyProtection="1">
      <alignment horizontal="center"/>
    </xf>
    <xf numFmtId="0" fontId="0" fillId="2" borderId="4" xfId="0" applyFill="1" applyBorder="1" applyAlignment="1" applyProtection="1">
      <alignment horizontal="center"/>
    </xf>
    <xf numFmtId="164" fontId="0" fillId="2" borderId="5" xfId="1" applyFont="1" applyFill="1" applyBorder="1" applyAlignment="1" applyProtection="1">
      <alignment horizontal="center"/>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center"/>
    </xf>
    <xf numFmtId="164" fontId="0" fillId="2" borderId="9" xfId="1" applyFont="1" applyFill="1" applyBorder="1" applyAlignment="1" applyProtection="1">
      <alignment horizontal="center"/>
    </xf>
    <xf numFmtId="0" fontId="0" fillId="2" borderId="10" xfId="0" applyFill="1" applyBorder="1" applyAlignment="1" applyProtection="1">
      <alignment horizontal="center"/>
    </xf>
    <xf numFmtId="0" fontId="0" fillId="2" borderId="0" xfId="0" applyFill="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0" fillId="0" borderId="0" xfId="0" applyFill="1" applyBorder="1" applyProtection="1"/>
    <xf numFmtId="0" fontId="0" fillId="2" borderId="11" xfId="0" applyFill="1" applyBorder="1" applyAlignment="1" applyProtection="1">
      <alignment horizontal="center"/>
    </xf>
    <xf numFmtId="1" fontId="0" fillId="2" borderId="11" xfId="0" applyNumberFormat="1" applyFill="1" applyBorder="1" applyAlignment="1" applyProtection="1">
      <alignment horizontal="center"/>
    </xf>
    <xf numFmtId="0" fontId="0" fillId="0" borderId="0" xfId="0" applyProtection="1"/>
    <xf numFmtId="0" fontId="8" fillId="0" borderId="0" xfId="0" applyFont="1" applyProtection="1"/>
    <xf numFmtId="0" fontId="9" fillId="0" borderId="0" xfId="0" applyFont="1" applyProtection="1"/>
    <xf numFmtId="0" fontId="5" fillId="0" borderId="0" xfId="0" applyFont="1" applyAlignment="1" applyProtection="1">
      <alignment horizontal="right"/>
    </xf>
    <xf numFmtId="0" fontId="8" fillId="3" borderId="0" xfId="0" applyFont="1" applyFill="1" applyProtection="1"/>
    <xf numFmtId="0" fontId="8" fillId="0" borderId="0" xfId="0" applyFont="1" applyFill="1" applyProtection="1"/>
    <xf numFmtId="0" fontId="2" fillId="0" borderId="0" xfId="0" applyFont="1" applyProtection="1"/>
    <xf numFmtId="0" fontId="0" fillId="3" borderId="0" xfId="0" applyFill="1" applyProtection="1"/>
    <xf numFmtId="0" fontId="10" fillId="0" borderId="0" xfId="0" applyFont="1" applyProtection="1"/>
    <xf numFmtId="20" fontId="0" fillId="0" borderId="0" xfId="0" applyNumberFormat="1" applyProtection="1"/>
    <xf numFmtId="0" fontId="2" fillId="0" borderId="0" xfId="0" applyFont="1" applyAlignment="1" applyProtection="1">
      <alignment horizontal="right"/>
    </xf>
    <xf numFmtId="0" fontId="0" fillId="0" borderId="0" xfId="0" applyAlignment="1" applyProtection="1">
      <alignment horizontal="right"/>
    </xf>
    <xf numFmtId="0" fontId="0" fillId="0" borderId="0" xfId="0" applyAlignment="1" applyProtection="1">
      <alignment vertical="center" wrapText="1"/>
    </xf>
    <xf numFmtId="0" fontId="0" fillId="0" borderId="12" xfId="0" applyBorder="1" applyAlignment="1" applyProtection="1">
      <alignment vertical="center" wrapText="1"/>
    </xf>
    <xf numFmtId="0" fontId="0" fillId="0" borderId="13" xfId="0" applyBorder="1" applyAlignment="1" applyProtection="1">
      <alignment vertical="center" wrapText="1"/>
    </xf>
    <xf numFmtId="0" fontId="0" fillId="0" borderId="14" xfId="0" applyBorder="1" applyAlignment="1" applyProtection="1">
      <alignment vertical="center" wrapText="1"/>
    </xf>
    <xf numFmtId="0" fontId="0" fillId="0" borderId="2" xfId="0" applyBorder="1" applyProtection="1"/>
    <xf numFmtId="0" fontId="0" fillId="0" borderId="0" xfId="0" applyBorder="1" applyProtection="1"/>
    <xf numFmtId="0" fontId="0" fillId="0" borderId="0" xfId="0" applyBorder="1" applyAlignment="1" applyProtection="1"/>
    <xf numFmtId="165" fontId="0" fillId="0" borderId="0" xfId="0" applyNumberFormat="1" applyProtection="1"/>
    <xf numFmtId="0" fontId="6" fillId="0" borderId="0" xfId="0" applyFont="1" applyAlignment="1" applyProtection="1">
      <alignment horizontal="right"/>
    </xf>
    <xf numFmtId="0" fontId="0" fillId="0" borderId="0" xfId="0" applyBorder="1" applyAlignment="1" applyProtection="1">
      <alignment horizontal="center" vertical="center"/>
    </xf>
    <xf numFmtId="0" fontId="2" fillId="2" borderId="15" xfId="0" applyFont="1" applyFill="1" applyBorder="1" applyAlignment="1" applyProtection="1">
      <alignment horizontal="center" vertical="center" wrapText="1"/>
    </xf>
    <xf numFmtId="0" fontId="0" fillId="2" borderId="11" xfId="0" applyFill="1" applyBorder="1" applyAlignment="1" applyProtection="1"/>
    <xf numFmtId="0" fontId="10" fillId="2" borderId="16" xfId="0" applyFont="1" applyFill="1" applyBorder="1" applyAlignment="1" applyProtection="1">
      <alignment horizontal="center"/>
    </xf>
    <xf numFmtId="0" fontId="10" fillId="2" borderId="0" xfId="0" applyFont="1" applyFill="1" applyAlignment="1" applyProtection="1">
      <alignment horizontal="left"/>
    </xf>
    <xf numFmtId="0" fontId="11" fillId="2" borderId="0" xfId="0" applyFont="1" applyFill="1" applyAlignment="1" applyProtection="1"/>
    <xf numFmtId="0" fontId="11" fillId="2" borderId="0" xfId="0" applyFont="1" applyFill="1" applyAlignment="1" applyProtection="1">
      <alignment horizontal="center"/>
    </xf>
    <xf numFmtId="0" fontId="0" fillId="0" borderId="0" xfId="0" applyAlignment="1">
      <alignment horizontal="right"/>
    </xf>
    <xf numFmtId="0" fontId="0" fillId="0" borderId="0" xfId="0" applyAlignment="1">
      <alignment horizontal="center"/>
    </xf>
    <xf numFmtId="14" fontId="0" fillId="0" borderId="0" xfId="0" applyNumberFormat="1" applyProtection="1"/>
    <xf numFmtId="0" fontId="2" fillId="2" borderId="3" xfId="0" applyFont="1" applyFill="1" applyBorder="1" applyAlignment="1" applyProtection="1">
      <alignment horizontal="center" vertical="center" wrapText="1"/>
    </xf>
    <xf numFmtId="0" fontId="2" fillId="2" borderId="17" xfId="0" applyFont="1" applyFill="1" applyBorder="1" applyAlignment="1" applyProtection="1">
      <alignment vertical="center" wrapText="1"/>
    </xf>
    <xf numFmtId="0" fontId="2" fillId="2" borderId="18" xfId="0" applyFont="1" applyFill="1" applyBorder="1" applyAlignment="1" applyProtection="1">
      <alignment horizontal="center" vertical="center" wrapText="1"/>
    </xf>
    <xf numFmtId="22" fontId="0" fillId="0" borderId="0" xfId="0" applyNumberFormat="1" applyProtection="1"/>
    <xf numFmtId="0" fontId="0" fillId="2" borderId="19" xfId="0" applyFill="1" applyBorder="1" applyAlignment="1" applyProtection="1">
      <alignment horizontal="center"/>
    </xf>
    <xf numFmtId="0" fontId="0" fillId="2" borderId="0" xfId="0" applyFill="1" applyBorder="1" applyAlignment="1" applyProtection="1">
      <alignment horizontal="center"/>
    </xf>
    <xf numFmtId="0" fontId="0" fillId="0" borderId="19" xfId="0" applyFill="1" applyBorder="1" applyAlignment="1" applyProtection="1">
      <protection locked="0"/>
    </xf>
    <xf numFmtId="0" fontId="0" fillId="0" borderId="19" xfId="0" applyFill="1" applyBorder="1" applyAlignment="1" applyProtection="1"/>
    <xf numFmtId="0" fontId="0" fillId="0" borderId="0" xfId="0" applyFill="1" applyBorder="1" applyAlignment="1" applyProtection="1"/>
    <xf numFmtId="0" fontId="0" fillId="0" borderId="20" xfId="0" applyFill="1" applyBorder="1" applyAlignment="1" applyProtection="1"/>
    <xf numFmtId="0" fontId="0" fillId="4" borderId="19" xfId="0" applyFill="1" applyBorder="1" applyProtection="1"/>
    <xf numFmtId="0" fontId="0" fillId="0" borderId="21" xfId="0" applyFill="1" applyBorder="1" applyAlignment="1" applyProtection="1"/>
    <xf numFmtId="0" fontId="0" fillId="4" borderId="22" xfId="0" applyFill="1" applyBorder="1" applyProtection="1"/>
    <xf numFmtId="0" fontId="0" fillId="4" borderId="0" xfId="0" applyFill="1" applyBorder="1" applyProtection="1"/>
    <xf numFmtId="0" fontId="0" fillId="0" borderId="22" xfId="0" applyFill="1" applyBorder="1" applyAlignment="1" applyProtection="1"/>
    <xf numFmtId="0" fontId="0" fillId="0" borderId="22" xfId="0" applyBorder="1" applyProtection="1"/>
    <xf numFmtId="0" fontId="0" fillId="0" borderId="23" xfId="0" applyFill="1" applyBorder="1" applyAlignment="1" applyProtection="1"/>
    <xf numFmtId="0" fontId="0" fillId="2" borderId="22"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25" xfId="0" applyFill="1" applyBorder="1" applyProtection="1"/>
    <xf numFmtId="0" fontId="0" fillId="0" borderId="23" xfId="0" applyBorder="1" applyProtection="1"/>
    <xf numFmtId="0" fontId="0" fillId="0" borderId="20" xfId="0" applyBorder="1" applyProtection="1"/>
    <xf numFmtId="0" fontId="0" fillId="0" borderId="0" xfId="0" applyFill="1" applyBorder="1" applyAlignment="1" applyProtection="1">
      <alignment vertical="center" wrapText="1"/>
    </xf>
    <xf numFmtId="0" fontId="14" fillId="2" borderId="22" xfId="0" applyFont="1" applyFill="1" applyBorder="1" applyAlignment="1" applyProtection="1">
      <alignment vertical="top"/>
    </xf>
    <xf numFmtId="0" fontId="16" fillId="2" borderId="0" xfId="0" applyFont="1" applyFill="1" applyProtection="1"/>
    <xf numFmtId="0" fontId="15" fillId="2" borderId="0" xfId="0" applyFont="1" applyFill="1" applyAlignment="1" applyProtection="1"/>
    <xf numFmtId="0" fontId="5" fillId="0" borderId="26" xfId="0" applyFont="1" applyFill="1" applyBorder="1" applyAlignment="1" applyProtection="1">
      <alignment horizontal="center"/>
      <protection locked="0"/>
    </xf>
    <xf numFmtId="0" fontId="0" fillId="0" borderId="27" xfId="0" applyBorder="1" applyProtection="1"/>
    <xf numFmtId="0" fontId="13" fillId="2" borderId="0" xfId="2" applyFill="1" applyAlignment="1" applyProtection="1"/>
    <xf numFmtId="0" fontId="2"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13" fillId="2" borderId="0" xfId="2" applyFill="1" applyAlignment="1" applyProtection="1">
      <alignment wrapText="1"/>
    </xf>
    <xf numFmtId="0" fontId="0" fillId="0" borderId="0"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13" fillId="0" borderId="19" xfId="2" applyFont="1" applyFill="1" applyBorder="1" applyAlignment="1" applyProtection="1">
      <alignment vertical="center" wrapText="1"/>
    </xf>
    <xf numFmtId="0" fontId="13" fillId="0" borderId="0" xfId="2" applyFill="1" applyBorder="1" applyAlignment="1" applyProtection="1">
      <alignment vertical="center" wrapText="1"/>
    </xf>
    <xf numFmtId="0" fontId="13" fillId="0" borderId="19" xfId="2" applyFill="1" applyBorder="1" applyAlignment="1" applyProtection="1">
      <alignment vertical="center" wrapText="1"/>
    </xf>
    <xf numFmtId="0" fontId="13" fillId="3" borderId="19" xfId="2" applyFill="1" applyBorder="1" applyAlignment="1" applyProtection="1">
      <alignment vertical="center" wrapText="1"/>
    </xf>
    <xf numFmtId="0" fontId="13" fillId="3" borderId="0" xfId="2" applyFill="1" applyBorder="1" applyAlignment="1" applyProtection="1">
      <alignment vertical="center" wrapText="1"/>
    </xf>
    <xf numFmtId="0" fontId="0" fillId="4" borderId="0" xfId="0" applyFill="1" applyProtection="1"/>
    <xf numFmtId="0" fontId="0" fillId="5" borderId="0" xfId="0" applyFill="1" applyProtection="1"/>
    <xf numFmtId="0" fontId="27" fillId="2" borderId="0" xfId="0" applyFont="1" applyFill="1" applyAlignment="1" applyProtection="1"/>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20" fontId="0" fillId="0" borderId="0" xfId="0" applyNumberFormat="1"/>
    <xf numFmtId="0" fontId="15" fillId="2" borderId="0" xfId="0" applyFont="1" applyFill="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xf numFmtId="0" fontId="28" fillId="0" borderId="0" xfId="0" applyFont="1" applyProtection="1"/>
    <xf numFmtId="0" fontId="29" fillId="0" borderId="0" xfId="0" applyFont="1" applyProtection="1"/>
    <xf numFmtId="0" fontId="0" fillId="0" borderId="32" xfId="0" applyBorder="1" applyAlignment="1" applyProtection="1">
      <alignment horizontal="center" wrapText="1"/>
    </xf>
    <xf numFmtId="0" fontId="0" fillId="0" borderId="30" xfId="0" applyBorder="1" applyAlignment="1" applyProtection="1">
      <alignment horizontal="center" wrapText="1"/>
    </xf>
    <xf numFmtId="0" fontId="0" fillId="0" borderId="33" xfId="0" applyBorder="1" applyAlignment="1" applyProtection="1">
      <alignment horizontal="center" wrapText="1"/>
    </xf>
    <xf numFmtId="0" fontId="0" fillId="0" borderId="1" xfId="0" applyBorder="1" applyAlignment="1" applyProtection="1">
      <alignment horizontal="center" wrapText="1"/>
    </xf>
    <xf numFmtId="0" fontId="0" fillId="0" borderId="2" xfId="0" applyBorder="1" applyAlignment="1" applyProtection="1">
      <alignment horizontal="center" wrapText="1"/>
    </xf>
    <xf numFmtId="0" fontId="0" fillId="0" borderId="3" xfId="0" applyBorder="1" applyAlignment="1" applyProtection="1">
      <alignment horizontal="center" wrapText="1"/>
    </xf>
    <xf numFmtId="0" fontId="0" fillId="0" borderId="55" xfId="0" applyBorder="1" applyAlignment="1" applyProtection="1">
      <alignment horizontal="center" wrapText="1"/>
    </xf>
    <xf numFmtId="0" fontId="0" fillId="0" borderId="11" xfId="0" applyBorder="1" applyAlignment="1" applyProtection="1">
      <alignment horizontal="center" wrapText="1"/>
    </xf>
    <xf numFmtId="0" fontId="0" fillId="0" borderId="56" xfId="0" applyBorder="1" applyAlignment="1" applyProtection="1">
      <alignment horizontal="center" wrapText="1"/>
    </xf>
    <xf numFmtId="0" fontId="0" fillId="0" borderId="0" xfId="0" applyAlignment="1" applyProtection="1">
      <alignment horizontal="center"/>
    </xf>
    <xf numFmtId="0" fontId="0" fillId="0" borderId="0" xfId="0" applyAlignment="1" applyProtection="1">
      <alignment horizontal="center" wrapText="1"/>
    </xf>
    <xf numFmtId="0" fontId="0" fillId="0" borderId="18" xfId="0" applyBorder="1" applyAlignment="1" applyProtection="1">
      <alignment horizontal="center" wrapText="1"/>
    </xf>
    <xf numFmtId="0" fontId="0" fillId="3" borderId="61"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47" xfId="0" applyFill="1" applyBorder="1" applyAlignment="1" applyProtection="1">
      <alignment horizontal="center" vertical="center"/>
    </xf>
    <xf numFmtId="0" fontId="0" fillId="3" borderId="64" xfId="0" applyFill="1" applyBorder="1" applyAlignment="1" applyProtection="1">
      <alignment horizontal="center"/>
    </xf>
    <xf numFmtId="1" fontId="0" fillId="0" borderId="19" xfId="0" applyNumberFormat="1" applyFill="1" applyBorder="1" applyAlignment="1" applyProtection="1">
      <alignment horizontal="center"/>
    </xf>
    <xf numFmtId="1" fontId="0" fillId="0" borderId="47" xfId="0" applyNumberFormat="1" applyFill="1" applyBorder="1" applyAlignment="1" applyProtection="1">
      <alignment horizontal="center"/>
    </xf>
    <xf numFmtId="1" fontId="0" fillId="0" borderId="48" xfId="0" applyNumberFormat="1" applyFill="1" applyBorder="1" applyAlignment="1" applyProtection="1">
      <alignment horizontal="center"/>
    </xf>
    <xf numFmtId="1" fontId="0" fillId="0" borderId="49" xfId="0" applyNumberFormat="1" applyFill="1" applyBorder="1" applyAlignment="1" applyProtection="1">
      <alignment horizontal="center"/>
    </xf>
    <xf numFmtId="1" fontId="0" fillId="0" borderId="50" xfId="0" applyNumberFormat="1" applyFill="1" applyBorder="1" applyAlignment="1" applyProtection="1">
      <alignment horizontal="center"/>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165" fontId="0" fillId="0" borderId="1" xfId="0" applyNumberFormat="1" applyFill="1" applyBorder="1" applyAlignment="1" applyProtection="1">
      <alignment horizontal="center" vertical="center" wrapText="1"/>
      <protection locked="0"/>
    </xf>
    <xf numFmtId="165" fontId="0" fillId="0" borderId="2" xfId="0" applyNumberFormat="1" applyFill="1" applyBorder="1" applyAlignment="1" applyProtection="1">
      <alignment horizontal="center" vertical="center" wrapText="1"/>
      <protection locked="0"/>
    </xf>
    <xf numFmtId="165" fontId="0" fillId="0" borderId="3" xfId="0" applyNumberFormat="1" applyFill="1" applyBorder="1" applyAlignment="1" applyProtection="1">
      <alignment horizontal="center" vertical="center" wrapText="1"/>
      <protection locked="0"/>
    </xf>
    <xf numFmtId="167" fontId="0" fillId="0" borderId="1" xfId="0" applyNumberFormat="1" applyFill="1" applyBorder="1" applyAlignment="1" applyProtection="1">
      <alignment horizontal="center" vertical="center" wrapText="1"/>
      <protection locked="0"/>
    </xf>
    <xf numFmtId="167" fontId="0" fillId="0" borderId="2" xfId="0" applyNumberFormat="1" applyFill="1" applyBorder="1" applyAlignment="1" applyProtection="1">
      <alignment horizontal="center" vertical="center" wrapText="1"/>
      <protection locked="0"/>
    </xf>
    <xf numFmtId="167" fontId="0" fillId="0" borderId="3" xfId="0" applyNumberForma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0" fontId="0" fillId="0" borderId="0" xfId="0" applyAlignment="1" applyProtection="1">
      <alignment horizontal="center" vertical="center" wrapText="1"/>
    </xf>
    <xf numFmtId="0" fontId="0" fillId="0" borderId="2" xfId="0" applyBorder="1" applyAlignment="1" applyProtection="1">
      <alignment horizontal="center"/>
    </xf>
    <xf numFmtId="166" fontId="0" fillId="0" borderId="32" xfId="0" applyNumberFormat="1" applyFill="1" applyBorder="1" applyAlignment="1" applyProtection="1">
      <alignment horizontal="center"/>
    </xf>
    <xf numFmtId="166" fontId="0" fillId="0" borderId="30" xfId="0" applyNumberFormat="1" applyFill="1" applyBorder="1" applyAlignment="1" applyProtection="1">
      <alignment horizontal="center"/>
    </xf>
    <xf numFmtId="166" fontId="0" fillId="0" borderId="33" xfId="0" applyNumberFormat="1" applyFill="1" applyBorder="1" applyAlignment="1" applyProtection="1">
      <alignment horizontal="center"/>
    </xf>
    <xf numFmtId="0" fontId="0" fillId="3" borderId="38" xfId="0" applyFill="1" applyBorder="1" applyAlignment="1" applyProtection="1">
      <alignment horizontal="center"/>
    </xf>
    <xf numFmtId="0" fontId="0" fillId="3" borderId="40" xfId="0" applyFill="1" applyBorder="1" applyAlignment="1" applyProtection="1">
      <alignment horizontal="center"/>
    </xf>
    <xf numFmtId="0" fontId="0" fillId="2" borderId="67" xfId="0" applyFill="1" applyBorder="1" applyAlignment="1" applyProtection="1">
      <alignment horizontal="center"/>
    </xf>
    <xf numFmtId="4" fontId="0" fillId="2" borderId="67" xfId="0" applyNumberFormat="1" applyFill="1" applyBorder="1" applyAlignment="1" applyProtection="1">
      <alignment horizontal="center"/>
    </xf>
    <xf numFmtId="0" fontId="0" fillId="3" borderId="1" xfId="0" applyFill="1" applyBorder="1" applyAlignment="1" applyProtection="1">
      <alignment horizontal="center"/>
    </xf>
    <xf numFmtId="0" fontId="0" fillId="3" borderId="3" xfId="0" applyFill="1" applyBorder="1" applyAlignment="1" applyProtection="1">
      <alignment horizontal="center"/>
    </xf>
    <xf numFmtId="0" fontId="0" fillId="0" borderId="0" xfId="0" applyAlignment="1" applyProtection="1">
      <alignment horizontal="left"/>
    </xf>
    <xf numFmtId="0" fontId="0" fillId="3" borderId="36" xfId="0" applyFill="1" applyBorder="1" applyAlignment="1" applyProtection="1">
      <alignment horizontal="center"/>
    </xf>
    <xf numFmtId="0" fontId="0" fillId="3" borderId="15" xfId="0" applyFill="1" applyBorder="1" applyAlignment="1" applyProtection="1">
      <alignment horizontal="center"/>
    </xf>
    <xf numFmtId="0" fontId="0" fillId="0" borderId="36"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63" xfId="0" applyFont="1" applyFill="1" applyBorder="1" applyAlignment="1" applyProtection="1">
      <alignment horizontal="center" vertical="center" wrapText="1"/>
    </xf>
    <xf numFmtId="0" fontId="7" fillId="2" borderId="6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7" fillId="2" borderId="42"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65" xfId="0" applyFont="1"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24" xfId="0" applyFill="1" applyBorder="1" applyAlignment="1" applyProtection="1">
      <alignment horizontal="center" vertical="center"/>
    </xf>
    <xf numFmtId="0" fontId="0" fillId="2" borderId="66" xfId="0" applyFill="1" applyBorder="1" applyAlignment="1" applyProtection="1">
      <alignment horizontal="center"/>
    </xf>
    <xf numFmtId="4" fontId="0" fillId="0" borderId="32" xfId="0" applyNumberFormat="1" applyFill="1" applyBorder="1" applyAlignment="1" applyProtection="1">
      <alignment horizontal="center" vertical="center" wrapText="1"/>
      <protection locked="0"/>
    </xf>
    <xf numFmtId="4" fontId="0" fillId="0" borderId="30" xfId="0" applyNumberFormat="1" applyFill="1" applyBorder="1" applyAlignment="1" applyProtection="1">
      <alignment horizontal="center" vertical="center" wrapText="1"/>
      <protection locked="0"/>
    </xf>
    <xf numFmtId="4" fontId="0" fillId="0" borderId="33" xfId="0" applyNumberFormat="1" applyFill="1" applyBorder="1" applyAlignment="1" applyProtection="1">
      <alignment horizontal="center" vertical="center" wrapText="1"/>
      <protection locked="0"/>
    </xf>
    <xf numFmtId="4" fontId="0" fillId="0" borderId="1" xfId="0" applyNumberFormat="1" applyFill="1" applyBorder="1" applyAlignment="1" applyProtection="1">
      <alignment horizontal="center" vertical="center" wrapText="1"/>
      <protection locked="0"/>
    </xf>
    <xf numFmtId="4" fontId="0" fillId="0" borderId="2" xfId="0" applyNumberFormat="1" applyFill="1" applyBorder="1" applyAlignment="1" applyProtection="1">
      <alignment horizontal="center" vertical="center" wrapText="1"/>
      <protection locked="0"/>
    </xf>
    <xf numFmtId="4" fontId="0" fillId="0" borderId="3" xfId="0" applyNumberFormat="1" applyFill="1" applyBorder="1" applyAlignment="1" applyProtection="1">
      <alignment horizontal="center" vertical="center" wrapText="1"/>
      <protection locked="0"/>
    </xf>
    <xf numFmtId="168" fontId="0" fillId="2" borderId="1" xfId="0" applyNumberFormat="1" applyFill="1" applyBorder="1" applyAlignment="1" applyProtection="1">
      <alignment horizontal="center" vertical="center" wrapText="1"/>
    </xf>
    <xf numFmtId="168" fontId="0" fillId="2" borderId="2" xfId="0" applyNumberFormat="1" applyFill="1" applyBorder="1" applyAlignment="1" applyProtection="1">
      <alignment horizontal="center" vertical="center" wrapText="1"/>
    </xf>
    <xf numFmtId="168" fontId="0" fillId="2" borderId="3" xfId="0" applyNumberForma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27" xfId="0" applyFill="1" applyBorder="1" applyAlignment="1" applyProtection="1">
      <alignment horizontal="center" vertical="center"/>
    </xf>
    <xf numFmtId="0" fontId="0" fillId="3" borderId="54" xfId="0" applyFill="1" applyBorder="1" applyAlignment="1" applyProtection="1">
      <alignment horizontal="center"/>
    </xf>
    <xf numFmtId="0" fontId="0" fillId="3" borderId="17" xfId="0" applyFill="1" applyBorder="1" applyAlignment="1" applyProtection="1">
      <alignment horizontal="center"/>
    </xf>
    <xf numFmtId="0" fontId="0" fillId="3" borderId="45" xfId="0" applyFill="1" applyBorder="1" applyAlignment="1" applyProtection="1">
      <alignment horizontal="center"/>
    </xf>
    <xf numFmtId="0" fontId="0" fillId="3" borderId="62" xfId="0" applyFill="1" applyBorder="1" applyAlignment="1" applyProtection="1">
      <alignment horizontal="center"/>
    </xf>
    <xf numFmtId="0" fontId="0" fillId="3" borderId="46" xfId="0" applyFill="1" applyBorder="1" applyAlignment="1" applyProtection="1">
      <alignment horizontal="center"/>
    </xf>
    <xf numFmtId="0" fontId="0" fillId="3" borderId="2" xfId="0" applyFill="1" applyBorder="1" applyAlignment="1" applyProtection="1">
      <alignment horizontal="center"/>
    </xf>
    <xf numFmtId="4" fontId="0" fillId="2" borderId="32" xfId="0" applyNumberFormat="1" applyFill="1" applyBorder="1" applyAlignment="1" applyProtection="1">
      <alignment horizontal="center" vertical="center" wrapText="1"/>
    </xf>
    <xf numFmtId="4" fontId="0" fillId="2" borderId="30" xfId="0" applyNumberFormat="1" applyFill="1" applyBorder="1" applyAlignment="1" applyProtection="1">
      <alignment horizontal="center" vertical="center" wrapText="1"/>
    </xf>
    <xf numFmtId="4" fontId="0" fillId="2" borderId="33" xfId="0" applyNumberFormat="1" applyFill="1" applyBorder="1" applyAlignment="1" applyProtection="1">
      <alignment horizontal="center" vertical="center" wrapText="1"/>
    </xf>
    <xf numFmtId="0" fontId="0" fillId="0" borderId="29" xfId="0" applyBorder="1" applyAlignment="1" applyProtection="1">
      <alignment horizontal="center"/>
    </xf>
    <xf numFmtId="0" fontId="0" fillId="2" borderId="48" xfId="0" applyFill="1" applyBorder="1" applyAlignment="1" applyProtection="1">
      <alignment horizontal="center" vertical="center" wrapText="1"/>
    </xf>
    <xf numFmtId="0" fontId="0" fillId="2" borderId="49" xfId="0" applyFill="1" applyBorder="1" applyAlignment="1" applyProtection="1">
      <alignment horizontal="center" vertical="center" wrapText="1"/>
    </xf>
    <xf numFmtId="0" fontId="0" fillId="2" borderId="50" xfId="0" applyFill="1" applyBorder="1" applyAlignment="1" applyProtection="1">
      <alignment horizontal="center" vertical="center" wrapText="1"/>
    </xf>
    <xf numFmtId="0" fontId="0" fillId="2" borderId="32" xfId="0" applyFill="1" applyBorder="1" applyAlignment="1" applyProtection="1">
      <alignment vertical="center"/>
    </xf>
    <xf numFmtId="0" fontId="0" fillId="2" borderId="30" xfId="0" applyFill="1" applyBorder="1" applyAlignment="1" applyProtection="1">
      <alignment vertical="center"/>
    </xf>
    <xf numFmtId="0" fontId="0" fillId="2" borderId="33" xfId="0" applyFill="1" applyBorder="1" applyAlignment="1" applyProtection="1">
      <alignment vertical="center"/>
    </xf>
    <xf numFmtId="0" fontId="0" fillId="3" borderId="37" xfId="0" applyFill="1" applyBorder="1" applyAlignment="1" applyProtection="1">
      <alignment horizontal="center"/>
    </xf>
    <xf numFmtId="0" fontId="0" fillId="3" borderId="57" xfId="0" applyFill="1" applyBorder="1" applyAlignment="1" applyProtection="1">
      <alignment horizontal="center"/>
    </xf>
    <xf numFmtId="0" fontId="0" fillId="3" borderId="44" xfId="0" applyFill="1" applyBorder="1" applyAlignment="1" applyProtection="1">
      <alignment horizontal="center"/>
    </xf>
    <xf numFmtId="0" fontId="0" fillId="3" borderId="58" xfId="0" applyFill="1" applyBorder="1" applyAlignment="1" applyProtection="1">
      <alignment horizontal="center"/>
    </xf>
    <xf numFmtId="0" fontId="0" fillId="3" borderId="59" xfId="0" applyFill="1" applyBorder="1" applyAlignment="1" applyProtection="1">
      <alignment horizontal="center"/>
    </xf>
    <xf numFmtId="0" fontId="0" fillId="3" borderId="4" xfId="0" applyFill="1" applyBorder="1" applyAlignment="1" applyProtection="1">
      <alignment horizontal="center"/>
    </xf>
    <xf numFmtId="0" fontId="0" fillId="3" borderId="60" xfId="0" applyFill="1" applyBorder="1" applyAlignment="1" applyProtection="1">
      <alignment horizontal="center"/>
    </xf>
    <xf numFmtId="0" fontId="0" fillId="0" borderId="30" xfId="0" applyBorder="1" applyAlignment="1" applyProtection="1">
      <alignment horizontal="center"/>
    </xf>
    <xf numFmtId="0" fontId="5" fillId="2" borderId="0" xfId="0" applyFont="1" applyFill="1" applyAlignment="1" applyProtection="1">
      <alignment horizontal="left"/>
    </xf>
    <xf numFmtId="0" fontId="0" fillId="0" borderId="24" xfId="0" applyFill="1" applyBorder="1" applyAlignment="1" applyProtection="1">
      <alignment horizontal="left"/>
      <protection locked="0"/>
    </xf>
    <xf numFmtId="0" fontId="2" fillId="2" borderId="45"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xf>
    <xf numFmtId="0" fontId="0" fillId="2" borderId="0" xfId="0" applyFill="1" applyAlignment="1" applyProtection="1">
      <alignment horizontal="center"/>
    </xf>
    <xf numFmtId="0" fontId="0" fillId="2" borderId="0" xfId="0" applyFill="1" applyAlignment="1" applyProtection="1">
      <alignment horizontal="right"/>
    </xf>
    <xf numFmtId="49" fontId="0" fillId="0" borderId="31" xfId="0" applyNumberFormat="1" applyFill="1" applyBorder="1" applyAlignment="1" applyProtection="1">
      <alignment horizontal="left"/>
      <protection locked="0"/>
    </xf>
    <xf numFmtId="0" fontId="4" fillId="2" borderId="0" xfId="0" applyFont="1" applyFill="1" applyAlignment="1" applyProtection="1">
      <alignment horizontal="left"/>
    </xf>
    <xf numFmtId="0" fontId="28" fillId="0" borderId="24" xfId="0" applyFont="1" applyFill="1" applyBorder="1" applyAlignment="1" applyProtection="1">
      <alignment horizontal="left"/>
      <protection locked="0"/>
    </xf>
    <xf numFmtId="0" fontId="5" fillId="0" borderId="0" xfId="0" applyFont="1" applyFill="1" applyAlignment="1" applyProtection="1">
      <alignment horizontal="center"/>
      <protection locked="0"/>
    </xf>
    <xf numFmtId="0" fontId="2" fillId="2" borderId="41"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9" fillId="0" borderId="0" xfId="0" applyFont="1" applyAlignment="1" applyProtection="1">
      <alignment horizontal="center"/>
    </xf>
    <xf numFmtId="166" fontId="0" fillId="3" borderId="1" xfId="0" applyNumberFormat="1" applyFill="1" applyBorder="1" applyAlignment="1" applyProtection="1">
      <alignment horizontal="center"/>
    </xf>
    <xf numFmtId="166" fontId="0" fillId="3" borderId="36" xfId="0" applyNumberFormat="1" applyFill="1" applyBorder="1" applyAlignment="1" applyProtection="1">
      <alignment horizontal="center"/>
    </xf>
    <xf numFmtId="166" fontId="0" fillId="3" borderId="54" xfId="0" applyNumberFormat="1" applyFill="1" applyBorder="1" applyAlignment="1" applyProtection="1">
      <alignment horizontal="center"/>
    </xf>
    <xf numFmtId="16" fontId="0" fillId="2" borderId="11" xfId="0" applyNumberFormat="1" applyFill="1" applyBorder="1" applyAlignment="1" applyProtection="1">
      <alignment horizontal="center"/>
    </xf>
    <xf numFmtId="16" fontId="0" fillId="2" borderId="4" xfId="0" applyNumberFormat="1" applyFill="1" applyBorder="1" applyAlignment="1" applyProtection="1">
      <alignment horizontal="center"/>
    </xf>
    <xf numFmtId="0" fontId="0" fillId="2" borderId="11" xfId="0" applyFill="1" applyBorder="1" applyAlignment="1" applyProtection="1">
      <alignment horizontal="center"/>
    </xf>
    <xf numFmtId="0" fontId="0" fillId="2" borderId="4" xfId="0" applyFill="1" applyBorder="1" applyAlignment="1" applyProtection="1">
      <alignment horizontal="center"/>
    </xf>
    <xf numFmtId="0" fontId="0" fillId="2" borderId="31" xfId="0" applyFill="1" applyBorder="1" applyAlignment="1" applyProtection="1">
      <alignment horizontal="center"/>
    </xf>
    <xf numFmtId="0" fontId="0" fillId="3" borderId="51"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3" xfId="0" applyFill="1" applyBorder="1" applyAlignment="1" applyProtection="1">
      <alignment horizontal="center" vertical="center"/>
    </xf>
    <xf numFmtId="0" fontId="0" fillId="0" borderId="0" xfId="0" applyBorder="1" applyAlignment="1" applyProtection="1">
      <alignment horizontal="center"/>
    </xf>
    <xf numFmtId="0" fontId="10" fillId="2" borderId="0" xfId="0" applyFont="1" applyFill="1" applyAlignment="1" applyProtection="1">
      <alignment horizontal="left"/>
    </xf>
    <xf numFmtId="0" fontId="2" fillId="2" borderId="42"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0" fillId="2" borderId="21" xfId="0" applyFill="1" applyBorder="1" applyAlignment="1" applyProtection="1">
      <alignment horizontal="center" vertical="center"/>
    </xf>
    <xf numFmtId="0" fontId="0" fillId="2" borderId="34"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0" borderId="24" xfId="0" applyFill="1" applyBorder="1" applyAlignment="1" applyProtection="1">
      <alignment horizontal="center"/>
      <protection locked="0"/>
    </xf>
    <xf numFmtId="0" fontId="0" fillId="2" borderId="0" xfId="0" applyFill="1" applyAlignment="1" applyProtection="1">
      <alignment horizontal="right" wrapText="1"/>
    </xf>
    <xf numFmtId="0" fontId="0" fillId="2" borderId="0" xfId="0" applyFill="1" applyBorder="1" applyAlignment="1" applyProtection="1">
      <alignment horizontal="right"/>
    </xf>
    <xf numFmtId="1" fontId="0" fillId="0" borderId="24" xfId="0" applyNumberFormat="1" applyFill="1" applyBorder="1" applyAlignment="1" applyProtection="1">
      <alignment horizontal="center"/>
      <protection locked="0"/>
    </xf>
    <xf numFmtId="0" fontId="12" fillId="2" borderId="0" xfId="0" applyFont="1" applyFill="1" applyAlignment="1" applyProtection="1">
      <alignment horizontal="right"/>
    </xf>
    <xf numFmtId="0" fontId="2" fillId="0" borderId="3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0" fillId="0" borderId="0" xfId="0" applyFill="1" applyBorder="1" applyAlignment="1" applyProtection="1">
      <alignment horizontal="center"/>
    </xf>
    <xf numFmtId="0" fontId="0" fillId="0" borderId="20" xfId="0" applyFill="1" applyBorder="1" applyAlignment="1" applyProtection="1">
      <alignment horizontal="center"/>
    </xf>
    <xf numFmtId="0" fontId="0" fillId="0" borderId="19"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2" fillId="4" borderId="34"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wrapText="1"/>
    </xf>
    <xf numFmtId="0" fontId="0" fillId="0" borderId="31" xfId="0" applyNumberFormat="1" applyFill="1" applyBorder="1" applyAlignment="1" applyProtection="1">
      <alignment horizontal="left"/>
      <protection locked="0"/>
    </xf>
    <xf numFmtId="0" fontId="3" fillId="2" borderId="0" xfId="0" applyFont="1" applyFill="1" applyAlignment="1" applyProtection="1">
      <alignment vertical="center"/>
    </xf>
  </cellXfs>
  <cellStyles count="3">
    <cellStyle name="Euro" xfId="1"/>
    <cellStyle name="Link" xfId="2" builtinId="8"/>
    <cellStyle name="Standard" xfId="0" builtinId="0"/>
  </cellStyles>
  <dxfs count="1">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ticket.oebb.at/bin/preisinfo.pl" TargetMode="External"/><Relationship Id="rId2" Type="http://schemas.openxmlformats.org/officeDocument/2006/relationships/image" Target="../media/image1.jpeg"/><Relationship Id="rId1" Type="http://schemas.openxmlformats.org/officeDocument/2006/relationships/hyperlink" Target="http://www.abbv.at/index.php?id=29" TargetMode="External"/><Relationship Id="rId6" Type="http://schemas.openxmlformats.org/officeDocument/2006/relationships/image" Target="../media/image3.emf"/><Relationship Id="rId5" Type="http://schemas.openxmlformats.org/officeDocument/2006/relationships/hyperlink" Target="http://www.vor.at/efa/fahrplanauskunft/?von=Wien&amp;nach=Wien&amp;x=42&amp;y=20" TargetMode="External"/><Relationship Id="rId4"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22</xdr:col>
      <xdr:colOff>38100</xdr:colOff>
      <xdr:row>24</xdr:row>
      <xdr:rowOff>57150</xdr:rowOff>
    </xdr:from>
    <xdr:to>
      <xdr:col>24</xdr:col>
      <xdr:colOff>276225</xdr:colOff>
      <xdr:row>36</xdr:row>
      <xdr:rowOff>95250</xdr:rowOff>
    </xdr:to>
    <xdr:sp macro="" textlink="">
      <xdr:nvSpPr>
        <xdr:cNvPr id="1089" name="Rectangle 65">
          <a:hlinkClick xmlns:r="http://schemas.openxmlformats.org/officeDocument/2006/relationships" r:id="rId1"/>
        </xdr:cNvPr>
        <xdr:cNvSpPr>
          <a:spLocks noChangeArrowheads="1"/>
        </xdr:cNvSpPr>
      </xdr:nvSpPr>
      <xdr:spPr bwMode="auto">
        <a:xfrm>
          <a:off x="10848975" y="4057650"/>
          <a:ext cx="866775" cy="1524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22860" anchor="b" upright="1"/>
        <a:lstStyle/>
        <a:p>
          <a:pPr algn="ctr" rtl="0">
            <a:defRPr sz="1000"/>
          </a:pPr>
          <a:r>
            <a:rPr lang="de-AT" sz="1000" b="0" i="0" u="sng" strike="noStrike" baseline="0">
              <a:solidFill>
                <a:srgbClr val="0000FF"/>
              </a:solidFill>
              <a:latin typeface="Arial"/>
              <a:cs typeface="Arial"/>
            </a:rPr>
            <a:t>Fahrtkosten-rechner für VVNB</a:t>
          </a:r>
        </a:p>
      </xdr:txBody>
    </xdr:sp>
    <xdr:clientData/>
  </xdr:twoCellAnchor>
  <xdr:twoCellAnchor editAs="oneCell">
    <xdr:from>
      <xdr:col>22</xdr:col>
      <xdr:colOff>57150</xdr:colOff>
      <xdr:row>24</xdr:row>
      <xdr:rowOff>47625</xdr:rowOff>
    </xdr:from>
    <xdr:to>
      <xdr:col>24</xdr:col>
      <xdr:colOff>266700</xdr:colOff>
      <xdr:row>32</xdr:row>
      <xdr:rowOff>19050</xdr:rowOff>
    </xdr:to>
    <xdr:pic>
      <xdr:nvPicPr>
        <xdr:cNvPr id="1081" name="Picture 57" descr="Fahrtkostenrechner wird geladen">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68025" y="4048125"/>
          <a:ext cx="838200" cy="962025"/>
        </a:xfrm>
        <a:prstGeom prst="rect">
          <a:avLst/>
        </a:prstGeom>
        <a:solidFill>
          <a:srgbClr xmlns:mc="http://schemas.openxmlformats.org/markup-compatibility/2006" xmlns:a14="http://schemas.microsoft.com/office/drawing/2010/main" val="FF6600" mc:Ignorable="a14" a14:legacySpreadsheetColorIndex="5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22</xdr:col>
      <xdr:colOff>9525</xdr:colOff>
      <xdr:row>39</xdr:row>
      <xdr:rowOff>38100</xdr:rowOff>
    </xdr:from>
    <xdr:to>
      <xdr:col>24</xdr:col>
      <xdr:colOff>276225</xdr:colOff>
      <xdr:row>50</xdr:row>
      <xdr:rowOff>85725</xdr:rowOff>
    </xdr:to>
    <xdr:sp macro="" textlink="">
      <xdr:nvSpPr>
        <xdr:cNvPr id="1090" name="Rectangle 66">
          <a:hlinkClick xmlns:r="http://schemas.openxmlformats.org/officeDocument/2006/relationships" r:id="rId3"/>
        </xdr:cNvPr>
        <xdr:cNvSpPr>
          <a:spLocks noChangeArrowheads="1"/>
        </xdr:cNvSpPr>
      </xdr:nvSpPr>
      <xdr:spPr bwMode="auto">
        <a:xfrm>
          <a:off x="10820400" y="5895975"/>
          <a:ext cx="895350" cy="14097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22860" anchor="b" upright="1"/>
        <a:lstStyle/>
        <a:p>
          <a:pPr algn="ctr" rtl="0">
            <a:defRPr sz="1000"/>
          </a:pPr>
          <a:r>
            <a:rPr lang="de-AT" sz="1000" b="0" i="0" u="sng" strike="noStrike" baseline="0">
              <a:solidFill>
                <a:srgbClr val="0000FF"/>
              </a:solidFill>
              <a:latin typeface="Arial"/>
              <a:cs typeface="Arial"/>
            </a:rPr>
            <a:t>ÖBB Preisauskunft</a:t>
          </a:r>
        </a:p>
      </xdr:txBody>
    </xdr:sp>
    <xdr:clientData/>
  </xdr:twoCellAnchor>
  <xdr:twoCellAnchor editAs="oneCell">
    <xdr:from>
      <xdr:col>22</xdr:col>
      <xdr:colOff>19050</xdr:colOff>
      <xdr:row>39</xdr:row>
      <xdr:rowOff>85725</xdr:rowOff>
    </xdr:from>
    <xdr:to>
      <xdr:col>24</xdr:col>
      <xdr:colOff>276225</xdr:colOff>
      <xdr:row>47</xdr:row>
      <xdr:rowOff>47625</xdr:rowOff>
    </xdr:to>
    <xdr:pic>
      <xdr:nvPicPr>
        <xdr:cNvPr id="1082" name="Picture 58" descr="MC900339344[1]">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829925" y="5943600"/>
          <a:ext cx="88582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9525</xdr:colOff>
      <xdr:row>12</xdr:row>
      <xdr:rowOff>9525</xdr:rowOff>
    </xdr:from>
    <xdr:to>
      <xdr:col>24</xdr:col>
      <xdr:colOff>276225</xdr:colOff>
      <xdr:row>21</xdr:row>
      <xdr:rowOff>76200</xdr:rowOff>
    </xdr:to>
    <xdr:sp macro="" textlink="">
      <xdr:nvSpPr>
        <xdr:cNvPr id="1099" name="Rectangle 75">
          <a:hlinkClick xmlns:r="http://schemas.openxmlformats.org/officeDocument/2006/relationships" r:id="rId5"/>
        </xdr:cNvPr>
        <xdr:cNvSpPr>
          <a:spLocks noChangeArrowheads="1"/>
        </xdr:cNvSpPr>
      </xdr:nvSpPr>
      <xdr:spPr bwMode="auto">
        <a:xfrm>
          <a:off x="10820400" y="2524125"/>
          <a:ext cx="895350" cy="118110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22860" anchor="b" upright="1"/>
        <a:lstStyle/>
        <a:p>
          <a:pPr algn="ctr" rtl="0">
            <a:defRPr sz="1000"/>
          </a:pPr>
          <a:r>
            <a:rPr lang="de-AT" sz="1000" b="0" i="0" u="sng" strike="noStrike" baseline="0">
              <a:solidFill>
                <a:srgbClr val="0000FF"/>
              </a:solidFill>
              <a:latin typeface="Arial"/>
              <a:cs typeface="Arial"/>
            </a:rPr>
            <a:t>Fahrplanaus-kunft VOR</a:t>
          </a:r>
        </a:p>
      </xdr:txBody>
    </xdr:sp>
    <xdr:clientData/>
  </xdr:twoCellAnchor>
  <xdr:twoCellAnchor editAs="oneCell">
    <xdr:from>
      <xdr:col>22</xdr:col>
      <xdr:colOff>19050</xdr:colOff>
      <xdr:row>13</xdr:row>
      <xdr:rowOff>0</xdr:rowOff>
    </xdr:from>
    <xdr:to>
      <xdr:col>24</xdr:col>
      <xdr:colOff>276225</xdr:colOff>
      <xdr:row>18</xdr:row>
      <xdr:rowOff>19050</xdr:rowOff>
    </xdr:to>
    <xdr:pic>
      <xdr:nvPicPr>
        <xdr:cNvPr id="1098" name="Picture 74">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829925" y="2638425"/>
          <a:ext cx="8858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24"/>
    <pageSetUpPr autoPageBreaks="0"/>
  </sheetPr>
  <dimension ref="A1:BL194"/>
  <sheetViews>
    <sheetView showGridLines="0" showRowColHeaders="0" tabSelected="1" zoomScaleNormal="100" zoomScaleSheetLayoutView="100" workbookViewId="0">
      <pane ySplit="12" topLeftCell="A13" activePane="bottomLeft" state="frozen"/>
      <selection pane="bottomLeft" activeCell="D4" sqref="D4:G4"/>
    </sheetView>
  </sheetViews>
  <sheetFormatPr baseColWidth="10" defaultColWidth="0" defaultRowHeight="12.75" x14ac:dyDescent="0.2"/>
  <cols>
    <col min="1" max="1" width="4.42578125" style="27" customWidth="1"/>
    <col min="2" max="2" width="3.85546875" style="27" customWidth="1"/>
    <col min="3" max="3" width="6.5703125" style="27" customWidth="1"/>
    <col min="4" max="4" width="4.42578125" style="27" customWidth="1"/>
    <col min="5" max="5" width="12.42578125" style="27" customWidth="1"/>
    <col min="6" max="6" width="14.7109375" style="27" customWidth="1"/>
    <col min="7" max="7" width="7.85546875" style="27" customWidth="1"/>
    <col min="8" max="8" width="11.5703125" style="27" customWidth="1"/>
    <col min="9" max="9" width="12.28515625" style="27" customWidth="1"/>
    <col min="10" max="10" width="3.85546875" style="27" bestFit="1" customWidth="1"/>
    <col min="11" max="11" width="6.5703125" style="27" customWidth="1"/>
    <col min="12" max="12" width="4.42578125" style="27" customWidth="1"/>
    <col min="13" max="13" width="7.42578125" style="27" hidden="1" customWidth="1"/>
    <col min="14" max="14" width="10.7109375" style="27" customWidth="1"/>
    <col min="15" max="15" width="8.140625" style="27" customWidth="1"/>
    <col min="16" max="16" width="9.5703125" style="27" customWidth="1"/>
    <col min="17" max="17" width="10.28515625" style="27" customWidth="1"/>
    <col min="18" max="18" width="9.7109375" style="27" customWidth="1"/>
    <col min="19" max="19" width="4" style="27" customWidth="1"/>
    <col min="20" max="20" width="4.85546875" style="27" customWidth="1"/>
    <col min="21" max="21" width="7.5703125" style="27" customWidth="1"/>
    <col min="22" max="22" width="4.28515625" style="27" customWidth="1"/>
    <col min="23" max="23" width="5" style="27" customWidth="1"/>
    <col min="24" max="24" width="4.42578125" style="27" customWidth="1"/>
    <col min="25" max="25" width="4.28515625" style="27" customWidth="1"/>
    <col min="26" max="26" width="5.85546875" style="27" hidden="1" customWidth="1"/>
    <col min="27" max="27" width="10.140625" style="27" hidden="1" customWidth="1"/>
    <col min="28" max="28" width="15.28515625" style="27" hidden="1" customWidth="1"/>
    <col min="29" max="29" width="17" style="27" hidden="1" customWidth="1"/>
    <col min="30" max="30" width="15.28515625" style="27" hidden="1" customWidth="1"/>
    <col min="31" max="31" width="3.42578125" style="27" hidden="1" customWidth="1"/>
    <col min="32" max="32" width="13.140625" style="27" hidden="1" customWidth="1"/>
    <col min="33" max="34" width="6.42578125" style="27" hidden="1" customWidth="1"/>
    <col min="35" max="35" width="6" style="27" hidden="1" customWidth="1"/>
    <col min="36" max="36" width="5.42578125" style="27" hidden="1" customWidth="1"/>
    <col min="37" max="37" width="6.42578125" style="27" hidden="1" customWidth="1"/>
    <col min="38" max="38" width="6.5703125" style="27" hidden="1" customWidth="1"/>
    <col min="39" max="39" width="4.42578125" style="27" hidden="1" customWidth="1"/>
    <col min="40" max="40" width="14.140625" style="27" hidden="1" customWidth="1"/>
    <col min="41" max="41" width="6" style="27" hidden="1" customWidth="1"/>
    <col min="42" max="42" width="7.140625" style="27" hidden="1" customWidth="1"/>
    <col min="43" max="43" width="8" style="27" hidden="1" customWidth="1"/>
    <col min="44" max="47" width="9" style="27" hidden="1" customWidth="1"/>
    <col min="48" max="48" width="8" style="27" hidden="1" customWidth="1"/>
    <col min="49" max="49" width="8.140625" style="27" hidden="1" customWidth="1"/>
    <col min="50" max="50" width="8.7109375" style="27" hidden="1" customWidth="1"/>
    <col min="51" max="51" width="8.28515625" style="27" hidden="1" customWidth="1"/>
    <col min="52" max="52" width="8.42578125" style="27" hidden="1" customWidth="1"/>
    <col min="53" max="53" width="12.42578125" style="27" hidden="1" customWidth="1"/>
    <col min="54" max="54" width="13.140625" style="27" hidden="1" customWidth="1"/>
    <col min="55" max="62" width="0" style="27" hidden="1" customWidth="1"/>
    <col min="63" max="63" width="16.5703125" style="27" hidden="1" customWidth="1"/>
    <col min="64" max="64" width="7.140625" style="27" hidden="1" customWidth="1"/>
    <col min="65" max="16384" width="0" style="27" hidden="1"/>
  </cols>
  <sheetData>
    <row r="1" spans="1:64" ht="22.5" customHeight="1" x14ac:dyDescent="0.45">
      <c r="A1" s="222" t="s">
        <v>16</v>
      </c>
      <c r="B1" s="222"/>
      <c r="C1" s="222"/>
      <c r="D1" s="222"/>
      <c r="E1" s="222"/>
      <c r="F1" s="222"/>
      <c r="G1" s="222"/>
      <c r="H1" s="222"/>
      <c r="I1" s="222"/>
      <c r="J1" s="101"/>
      <c r="K1" s="101"/>
      <c r="L1" s="101"/>
      <c r="M1" s="1"/>
      <c r="N1" s="2" t="s">
        <v>159</v>
      </c>
      <c r="O1" s="2"/>
      <c r="P1" s="2"/>
      <c r="Q1" s="2"/>
      <c r="R1" s="2"/>
      <c r="S1" s="1"/>
      <c r="T1" s="3"/>
      <c r="U1" s="3"/>
      <c r="V1" s="1"/>
      <c r="W1" s="1"/>
      <c r="X1" s="1"/>
      <c r="Y1" s="5"/>
      <c r="AF1" s="28" t="s">
        <v>62</v>
      </c>
      <c r="AG1" s="28"/>
      <c r="AH1" s="28"/>
      <c r="AI1" s="28"/>
      <c r="AP1" s="27" t="s">
        <v>107</v>
      </c>
      <c r="AQ1" s="27" t="s">
        <v>108</v>
      </c>
      <c r="AR1" s="27" t="s">
        <v>15</v>
      </c>
      <c r="BG1" s="29" t="s">
        <v>63</v>
      </c>
    </row>
    <row r="2" spans="1:64" ht="17.25" customHeight="1" x14ac:dyDescent="0.45">
      <c r="A2" s="214" t="s">
        <v>66</v>
      </c>
      <c r="B2" s="214"/>
      <c r="C2" s="214"/>
      <c r="D2" s="214"/>
      <c r="E2" s="214"/>
      <c r="F2" s="214"/>
      <c r="G2" s="214"/>
      <c r="H2" s="214"/>
      <c r="I2" s="214"/>
      <c r="J2" s="214"/>
      <c r="K2" s="101"/>
      <c r="L2" s="101"/>
      <c r="M2" s="1"/>
      <c r="N2" s="214" t="s">
        <v>160</v>
      </c>
      <c r="O2" s="214"/>
      <c r="P2" s="214"/>
      <c r="Q2" s="214"/>
      <c r="R2" s="214"/>
      <c r="S2" s="1"/>
      <c r="T2" s="1"/>
      <c r="U2" s="83"/>
      <c r="V2" s="1"/>
      <c r="W2" s="1"/>
      <c r="X2" s="1"/>
      <c r="Y2" s="1"/>
      <c r="AJ2" s="28"/>
      <c r="AK2" s="30" t="s">
        <v>100</v>
      </c>
      <c r="AL2" s="31" t="e">
        <f>BL26</f>
        <v>#REF!</v>
      </c>
      <c r="AM2" s="32"/>
      <c r="AN2" s="33" t="s">
        <v>101</v>
      </c>
      <c r="AO2" s="33">
        <v>1</v>
      </c>
      <c r="AP2" s="34">
        <v>24.6</v>
      </c>
      <c r="AQ2" s="34">
        <v>18.5</v>
      </c>
      <c r="AR2" s="34">
        <v>13.3</v>
      </c>
      <c r="AS2" s="34"/>
      <c r="AT2" s="34"/>
      <c r="BK2" s="35" t="s">
        <v>67</v>
      </c>
    </row>
    <row r="3" spans="1:64" ht="4.5" customHeight="1" x14ac:dyDescent="0.2">
      <c r="A3" s="219"/>
      <c r="B3" s="219"/>
      <c r="C3" s="219"/>
      <c r="D3" s="219"/>
      <c r="E3" s="219"/>
      <c r="F3" s="219"/>
      <c r="G3" s="219"/>
      <c r="H3" s="219"/>
      <c r="I3" s="219"/>
      <c r="J3" s="1"/>
      <c r="K3" s="1"/>
      <c r="L3" s="1"/>
      <c r="M3" s="1"/>
      <c r="N3" s="4"/>
      <c r="O3" s="4"/>
      <c r="P3" s="4"/>
      <c r="Q3" s="4"/>
      <c r="R3" s="1"/>
      <c r="S3" s="1"/>
      <c r="T3" s="1"/>
      <c r="U3" s="5"/>
      <c r="V3" s="1"/>
      <c r="W3" s="1"/>
      <c r="X3" s="1"/>
      <c r="Y3" s="1"/>
      <c r="AN3" s="33" t="s">
        <v>102</v>
      </c>
      <c r="AO3" s="33">
        <v>21</v>
      </c>
      <c r="AP3" s="34">
        <v>27.9</v>
      </c>
      <c r="AQ3" s="34">
        <v>20.9</v>
      </c>
      <c r="AR3" s="34">
        <v>15.3</v>
      </c>
      <c r="AS3" s="34"/>
      <c r="AT3" s="34"/>
    </row>
    <row r="4" spans="1:64" ht="17.100000000000001" customHeight="1" x14ac:dyDescent="0.3">
      <c r="A4" s="220" t="s">
        <v>17</v>
      </c>
      <c r="B4" s="220"/>
      <c r="C4" s="220"/>
      <c r="D4" s="215"/>
      <c r="E4" s="215"/>
      <c r="F4" s="215"/>
      <c r="G4" s="215"/>
      <c r="H4" s="7"/>
      <c r="I4" s="6" t="s">
        <v>131</v>
      </c>
      <c r="J4" s="215"/>
      <c r="K4" s="215"/>
      <c r="L4" s="215"/>
      <c r="M4" s="215"/>
      <c r="N4" s="215"/>
      <c r="O4" s="4"/>
      <c r="P4" s="87"/>
      <c r="Q4" s="252" t="s">
        <v>64</v>
      </c>
      <c r="R4" s="252"/>
      <c r="S4" s="250"/>
      <c r="T4" s="250"/>
      <c r="U4" s="1"/>
      <c r="V4" s="7"/>
      <c r="W4" s="7"/>
      <c r="X4" s="7"/>
      <c r="Y4" s="7"/>
      <c r="AA4" s="82" t="str">
        <f>IF(AND(N93&gt;0,S4="ja",S7=""),"ACHTUNG: hier fehlt Ihre Eingabe!","")</f>
        <v/>
      </c>
      <c r="AF4" s="28" t="s">
        <v>61</v>
      </c>
      <c r="AG4" s="28"/>
      <c r="AH4" s="28"/>
      <c r="AI4" s="28"/>
      <c r="AN4" s="33" t="s">
        <v>103</v>
      </c>
      <c r="AO4" s="33">
        <v>22</v>
      </c>
      <c r="AP4" s="34">
        <v>27.9</v>
      </c>
      <c r="AQ4" s="34">
        <v>20.9</v>
      </c>
      <c r="AR4" s="34">
        <v>18.100000000000001</v>
      </c>
      <c r="AS4" s="34"/>
      <c r="AT4" s="34"/>
      <c r="BE4" s="36"/>
      <c r="BK4" s="37" t="s">
        <v>68</v>
      </c>
      <c r="BL4" s="37" t="e">
        <f>IF(#REF!=BK4,1,0)</f>
        <v>#REF!</v>
      </c>
    </row>
    <row r="5" spans="1:64" ht="17.100000000000001" customHeight="1" x14ac:dyDescent="0.2">
      <c r="A5" s="220" t="s">
        <v>18</v>
      </c>
      <c r="B5" s="220"/>
      <c r="C5" s="220"/>
      <c r="D5" s="215"/>
      <c r="E5" s="215"/>
      <c r="F5" s="215"/>
      <c r="G5" s="215"/>
      <c r="H5" s="7"/>
      <c r="I5" s="6" t="s">
        <v>19</v>
      </c>
      <c r="J5" s="221"/>
      <c r="K5" s="221"/>
      <c r="L5" s="221"/>
      <c r="M5" s="221"/>
      <c r="N5" s="221"/>
      <c r="O5" s="91"/>
      <c r="P5" s="91"/>
      <c r="Q5" s="1"/>
      <c r="R5" s="105" t="str">
        <f>IF(AND(N93&gt;0,S4=""),"ACHTUNG: hier fehlt Ihre Eingabe!","")</f>
        <v/>
      </c>
      <c r="S5" s="84"/>
      <c r="T5" s="84"/>
      <c r="U5" s="1"/>
      <c r="V5" s="1"/>
      <c r="W5" s="1"/>
      <c r="X5" s="1"/>
      <c r="Y5" s="1"/>
      <c r="AN5" s="33" t="s">
        <v>104</v>
      </c>
      <c r="AO5" s="33">
        <v>3</v>
      </c>
      <c r="AP5" s="34">
        <v>34.9</v>
      </c>
      <c r="AQ5" s="34">
        <v>26.2</v>
      </c>
      <c r="AR5" s="34">
        <v>18.100000000000001</v>
      </c>
      <c r="AS5" s="34"/>
      <c r="AT5" s="34"/>
      <c r="BE5" s="36"/>
      <c r="BK5" s="37" t="s">
        <v>71</v>
      </c>
      <c r="BL5" s="37" t="e">
        <f>IF(#REF!=BK5,21,0)</f>
        <v>#REF!</v>
      </c>
    </row>
    <row r="6" spans="1:64" ht="17.100000000000001" customHeight="1" x14ac:dyDescent="0.2">
      <c r="A6" s="220" t="s">
        <v>55</v>
      </c>
      <c r="B6" s="220"/>
      <c r="C6" s="220"/>
      <c r="D6" s="221"/>
      <c r="E6" s="221"/>
      <c r="F6" s="221"/>
      <c r="G6" s="221"/>
      <c r="H6" s="7"/>
      <c r="I6" s="6" t="s">
        <v>125</v>
      </c>
      <c r="J6" s="223" t="s">
        <v>163</v>
      </c>
      <c r="K6" s="215"/>
      <c r="L6" s="215"/>
      <c r="M6" s="215"/>
      <c r="N6" s="215"/>
      <c r="O6" s="91"/>
      <c r="P6" s="91"/>
      <c r="Q6" s="251" t="s">
        <v>134</v>
      </c>
      <c r="R6" s="251"/>
      <c r="S6" s="107" t="str">
        <f>AA4</f>
        <v/>
      </c>
      <c r="T6" s="1"/>
      <c r="U6" s="1"/>
      <c r="V6" s="1"/>
      <c r="W6" s="1"/>
      <c r="X6" s="1"/>
      <c r="Y6" s="1"/>
      <c r="BE6" s="36"/>
      <c r="BK6" s="37" t="s">
        <v>79</v>
      </c>
      <c r="BL6" s="37" t="e">
        <f>IF(#REF!=BK6,1,0)</f>
        <v>#REF!</v>
      </c>
    </row>
    <row r="7" spans="1:64" ht="17.100000000000001" customHeight="1" x14ac:dyDescent="0.3">
      <c r="A7" s="220" t="s">
        <v>20</v>
      </c>
      <c r="B7" s="220"/>
      <c r="C7" s="220"/>
      <c r="D7" s="264"/>
      <c r="E7" s="264"/>
      <c r="F7" s="218" t="str">
        <f>IF(BB93&gt;0,"ACHTUNG Fehler - bitte überprüfen Sie Ihre Eingaben in den Antragszeilen!","")</f>
        <v/>
      </c>
      <c r="G7" s="218"/>
      <c r="H7" s="218"/>
      <c r="I7" s="218"/>
      <c r="J7" s="218"/>
      <c r="K7" s="218"/>
      <c r="L7" s="218"/>
      <c r="M7" s="218"/>
      <c r="N7" s="218"/>
      <c r="O7" s="218"/>
      <c r="P7" s="218"/>
      <c r="Q7" s="251"/>
      <c r="R7" s="251"/>
      <c r="S7" s="253"/>
      <c r="T7" s="253"/>
      <c r="U7" s="253"/>
      <c r="V7" s="5"/>
      <c r="W7" s="5"/>
      <c r="X7" s="5"/>
      <c r="Y7" s="5"/>
      <c r="AJ7" s="28"/>
      <c r="AK7" s="30"/>
      <c r="AL7" s="31"/>
      <c r="AM7" s="32"/>
      <c r="AU7" s="38"/>
      <c r="BE7" s="36"/>
      <c r="BK7" s="37" t="s">
        <v>72</v>
      </c>
      <c r="BL7" s="37" t="e">
        <f>IF(#REF!=BK7,21,0)</f>
        <v>#REF!</v>
      </c>
    </row>
    <row r="8" spans="1:64" ht="8.25" customHeight="1" x14ac:dyDescent="0.2">
      <c r="A8" s="1"/>
      <c r="B8" s="1"/>
      <c r="C8" s="1"/>
      <c r="D8" s="1"/>
      <c r="E8" s="1"/>
      <c r="F8" s="218"/>
      <c r="G8" s="218"/>
      <c r="H8" s="218"/>
      <c r="I8" s="218"/>
      <c r="J8" s="218"/>
      <c r="K8" s="218"/>
      <c r="L8" s="218"/>
      <c r="M8" s="218"/>
      <c r="N8" s="218"/>
      <c r="O8" s="218"/>
      <c r="P8" s="218"/>
      <c r="Q8" s="1"/>
      <c r="R8" s="1"/>
      <c r="S8" s="1"/>
      <c r="T8" s="106"/>
      <c r="U8" s="106"/>
      <c r="V8" s="106"/>
      <c r="W8" s="106"/>
      <c r="X8" s="106"/>
      <c r="Y8" s="106"/>
      <c r="BE8" s="36"/>
      <c r="BK8" s="37" t="s">
        <v>69</v>
      </c>
      <c r="BL8" s="37" t="e">
        <f>IF(#REF!=BK8,1,0)</f>
        <v>#REF!</v>
      </c>
    </row>
    <row r="9" spans="1:64" ht="13.5" customHeight="1" x14ac:dyDescent="0.2">
      <c r="A9" s="254" t="s">
        <v>65</v>
      </c>
      <c r="B9" s="254"/>
      <c r="C9" s="254"/>
      <c r="D9" s="254"/>
      <c r="E9" s="254"/>
      <c r="F9" s="254"/>
      <c r="G9" s="254"/>
      <c r="H9" s="254"/>
      <c r="I9" s="254"/>
      <c r="J9" s="254"/>
      <c r="K9" s="254"/>
      <c r="L9" s="224"/>
      <c r="M9" s="224"/>
      <c r="N9" s="224"/>
      <c r="O9" s="54" t="s">
        <v>132</v>
      </c>
      <c r="P9" s="85"/>
      <c r="Q9" s="53" t="s">
        <v>21</v>
      </c>
      <c r="R9" s="53"/>
      <c r="S9" s="1"/>
      <c r="T9" s="106"/>
      <c r="U9" s="106"/>
      <c r="V9" s="106"/>
      <c r="W9" s="106"/>
      <c r="X9" s="106"/>
      <c r="Y9" s="106"/>
      <c r="AF9" s="27" t="str">
        <f>IF(L9&lt;&gt;"",VLOOKUP(L9,Werte!A2:B13,2,FALSE),"")</f>
        <v/>
      </c>
      <c r="BE9" s="36"/>
      <c r="BK9" s="37" t="s">
        <v>73</v>
      </c>
      <c r="BL9" s="37" t="e">
        <f>IF(#REF!=BK9,21,0)</f>
        <v>#REF!</v>
      </c>
    </row>
    <row r="10" spans="1:64" ht="6.75" customHeight="1" thickBot="1" x14ac:dyDescent="0.25">
      <c r="A10" s="1"/>
      <c r="B10" s="1"/>
      <c r="C10" s="1"/>
      <c r="D10" s="1"/>
      <c r="E10" s="1"/>
      <c r="F10" s="1"/>
      <c r="G10" s="1"/>
      <c r="H10" s="1"/>
      <c r="I10" s="1"/>
      <c r="J10" s="1"/>
      <c r="K10" s="1"/>
      <c r="L10" s="1"/>
      <c r="M10" s="1"/>
      <c r="N10" s="1"/>
      <c r="O10" s="1"/>
      <c r="P10" s="1"/>
      <c r="Q10" s="1"/>
      <c r="R10" s="1"/>
      <c r="S10" s="1"/>
      <c r="T10" s="1"/>
      <c r="U10" s="1"/>
      <c r="V10" s="1"/>
      <c r="W10" s="1"/>
      <c r="X10" s="1"/>
      <c r="Y10" s="1"/>
      <c r="BE10" s="36"/>
      <c r="BK10" s="37" t="s">
        <v>70</v>
      </c>
      <c r="BL10" s="37" t="e">
        <f>IF(#REF!=BK10,1,0)</f>
        <v>#REF!</v>
      </c>
    </row>
    <row r="11" spans="1:64" ht="38.25" customHeight="1" thickBot="1" x14ac:dyDescent="0.25">
      <c r="A11" s="228" t="s">
        <v>38</v>
      </c>
      <c r="B11" s="225" t="s">
        <v>129</v>
      </c>
      <c r="C11" s="226"/>
      <c r="D11" s="227"/>
      <c r="E11" s="225" t="s">
        <v>3</v>
      </c>
      <c r="F11" s="226"/>
      <c r="G11" s="226"/>
      <c r="H11" s="226"/>
      <c r="I11" s="227"/>
      <c r="J11" s="246" t="s">
        <v>128</v>
      </c>
      <c r="K11" s="246"/>
      <c r="L11" s="246"/>
      <c r="M11" s="246"/>
      <c r="N11" s="216" t="s">
        <v>126</v>
      </c>
      <c r="O11" s="216" t="s">
        <v>156</v>
      </c>
      <c r="P11" s="216" t="s">
        <v>130</v>
      </c>
      <c r="Q11" s="228" t="s">
        <v>111</v>
      </c>
      <c r="R11" s="228" t="s">
        <v>1</v>
      </c>
      <c r="S11" s="228"/>
      <c r="T11" s="228" t="s">
        <v>15</v>
      </c>
      <c r="U11" s="228" t="s">
        <v>39</v>
      </c>
      <c r="V11" s="228" t="s">
        <v>2</v>
      </c>
      <c r="W11" s="88"/>
      <c r="X11" s="88"/>
      <c r="Y11" s="88"/>
      <c r="AP11" s="146" t="s">
        <v>135</v>
      </c>
      <c r="AQ11" s="120" t="s">
        <v>151</v>
      </c>
      <c r="AR11" s="120" t="s">
        <v>148</v>
      </c>
      <c r="AS11" s="120" t="s">
        <v>150</v>
      </c>
      <c r="AT11" s="120" t="s">
        <v>149</v>
      </c>
      <c r="BE11" s="36"/>
      <c r="BK11" s="37"/>
      <c r="BL11" s="37"/>
    </row>
    <row r="12" spans="1:64" ht="21" customHeight="1" thickBot="1" x14ac:dyDescent="0.25">
      <c r="A12" s="228"/>
      <c r="B12" s="59" t="s">
        <v>0</v>
      </c>
      <c r="C12" s="58" t="s">
        <v>127</v>
      </c>
      <c r="D12" s="49" t="s">
        <v>136</v>
      </c>
      <c r="E12" s="243"/>
      <c r="F12" s="244"/>
      <c r="G12" s="244"/>
      <c r="H12" s="244"/>
      <c r="I12" s="245"/>
      <c r="J12" s="59" t="s">
        <v>0</v>
      </c>
      <c r="K12" s="60" t="s">
        <v>127</v>
      </c>
      <c r="L12" s="58" t="s">
        <v>136</v>
      </c>
      <c r="N12" s="217"/>
      <c r="O12" s="217"/>
      <c r="P12" s="217"/>
      <c r="Q12" s="228"/>
      <c r="R12" s="228"/>
      <c r="S12" s="228"/>
      <c r="T12" s="228"/>
      <c r="U12" s="228"/>
      <c r="V12" s="228"/>
      <c r="W12" s="88"/>
      <c r="X12" s="88"/>
      <c r="Y12" s="88"/>
      <c r="AA12" s="27" t="s">
        <v>139</v>
      </c>
      <c r="AB12" s="27" t="s">
        <v>140</v>
      </c>
      <c r="AC12" s="27" t="s">
        <v>141</v>
      </c>
      <c r="AD12" s="24" t="s">
        <v>142</v>
      </c>
      <c r="AF12" s="39" t="s">
        <v>60</v>
      </c>
      <c r="AG12" s="39" t="s">
        <v>113</v>
      </c>
      <c r="AH12" s="39" t="s">
        <v>13</v>
      </c>
      <c r="AI12" s="39" t="s">
        <v>14</v>
      </c>
      <c r="AJ12" s="39" t="s">
        <v>113</v>
      </c>
      <c r="AK12" s="39" t="s">
        <v>13</v>
      </c>
      <c r="AL12" s="39" t="s">
        <v>14</v>
      </c>
      <c r="AM12" s="39"/>
      <c r="AN12" s="39" t="s">
        <v>110</v>
      </c>
      <c r="AP12" s="146"/>
      <c r="AQ12" s="121"/>
      <c r="AR12" s="121"/>
      <c r="AS12" s="121"/>
      <c r="AT12" s="121"/>
      <c r="AU12" s="40" t="s">
        <v>80</v>
      </c>
      <c r="AV12" s="41" t="s">
        <v>81</v>
      </c>
      <c r="AW12" s="41" t="s">
        <v>82</v>
      </c>
      <c r="AX12" s="41" t="s">
        <v>83</v>
      </c>
      <c r="AY12" s="41" t="s">
        <v>84</v>
      </c>
      <c r="AZ12" s="42" t="s">
        <v>85</v>
      </c>
      <c r="BA12" s="81" t="s">
        <v>147</v>
      </c>
      <c r="BE12" s="36"/>
      <c r="BK12" s="37" t="s">
        <v>74</v>
      </c>
      <c r="BL12" s="37" t="e">
        <f>IF(#REF!=BK12,21,0)</f>
        <v>#REF!</v>
      </c>
    </row>
    <row r="13" spans="1:64" ht="9.9499999999999993" customHeight="1" x14ac:dyDescent="0.2">
      <c r="A13" s="134"/>
      <c r="B13" s="140"/>
      <c r="C13" s="137"/>
      <c r="D13" s="131"/>
      <c r="E13" s="143"/>
      <c r="F13" s="143"/>
      <c r="G13" s="143"/>
      <c r="H13" s="143"/>
      <c r="I13" s="143"/>
      <c r="J13" s="140"/>
      <c r="K13" s="137"/>
      <c r="L13" s="131"/>
      <c r="M13" s="213"/>
      <c r="N13" s="131"/>
      <c r="O13" s="131"/>
      <c r="P13" s="177"/>
      <c r="Q13" s="180"/>
      <c r="R13" s="9" t="s">
        <v>12</v>
      </c>
      <c r="S13" s="21"/>
      <c r="T13" s="160"/>
      <c r="U13" s="183" t="str">
        <f>IF(AND($L$9&lt;&gt;"",$P$9&lt;&gt;"",B13&lt;&gt;"",C13&lt;&gt;"",J13&lt;&gt;"",K13&lt;&gt;""),IF(AD13-AB13&lt;0.01,"Fehler",AD13-AB13),"")</f>
        <v/>
      </c>
      <c r="V13" s="186"/>
      <c r="W13" s="93"/>
      <c r="X13" s="92"/>
      <c r="Y13" s="92"/>
      <c r="AA13" s="57" t="str">
        <f>IF(AND($L$9&lt;&gt;"",$P$9&lt;&gt;""),IF(B13&lt;&gt;"",DATE($P$9,$AF$9,B13),""),"")</f>
        <v/>
      </c>
      <c r="AB13" s="61" t="str">
        <f>IF(AND(B13&lt;&gt;"",C13&lt;&gt;"",$L$9&lt;&gt;"",$P$9&lt;&gt;""),AA13+C13,"")</f>
        <v/>
      </c>
      <c r="AC13" s="57" t="b">
        <f>IF(AND($L$9&lt;&gt;"",$P$9&lt;&gt;""),IF(J13&lt;&gt;"",IF(J13&lt;B13,DATE($P$9,$AF$9+1,J13),DATE($P$9,$AF$9,J13))))</f>
        <v>0</v>
      </c>
      <c r="AD13" s="61" t="str">
        <f>IF(AND(J13&lt;&gt;"",K13&lt;&gt;""),AC13+K13,"")</f>
        <v/>
      </c>
      <c r="AF13" s="43">
        <f>IF(S13="ja",0.15,0)</f>
        <v>0</v>
      </c>
      <c r="AG13" s="44">
        <f>IF(V13=1,AF13,0)</f>
        <v>0</v>
      </c>
      <c r="AH13" s="44"/>
      <c r="AI13" s="44"/>
      <c r="AJ13" s="44">
        <f>IF(V13=2,AF13,0)</f>
        <v>0</v>
      </c>
      <c r="AK13" s="45"/>
      <c r="AL13" s="44"/>
      <c r="AM13" s="44"/>
      <c r="AN13" s="147">
        <f>COUNTIF(T13,"ja")</f>
        <v>0</v>
      </c>
      <c r="AP13" s="147">
        <f>IF(AND(D13="D",L13="D"),0,IF(D13="D",$S$7,IF(L13="D",$S$7,$S$7*2)))</f>
        <v>0</v>
      </c>
      <c r="AQ13" s="113">
        <f>IF($S$4="nein",IF(N13&lt;O13,N13,O13),O13-AT13)</f>
        <v>0</v>
      </c>
      <c r="AR13" s="116">
        <f>IF($S$4="nein",IF(N13&gt;O13,0,O13-N13),IF(O13&lt;&gt;N13,IF(AP13&gt;=O13,AP13+O13-N13,IF((AP13+(O13-N13))&gt;O13,O13,AP13+(O13-N13))),IF(AP13&gt;=O13,AP13+O13-N13,AP13)))</f>
        <v>0</v>
      </c>
      <c r="AS13" s="110">
        <f>IF(AQ13&lt;0,0,AQ13)</f>
        <v>0</v>
      </c>
      <c r="AT13" s="110">
        <f>IF(AR13&lt;0,0,IF(AR13&gt;O13,O13,AR13))</f>
        <v>0</v>
      </c>
      <c r="AU13" s="126">
        <f>IF(BA13="NEIN",0,IF(V13=1,IF(U13&gt;0.209,IF(U13&lt;0.334,1,0),0),0))</f>
        <v>0</v>
      </c>
      <c r="AV13" s="126">
        <f>IF(BA13="NEIN",0,IF(V13=1,IF(U13&gt;0.34,IF(U13&lt;=0.5,1,0),0),0))</f>
        <v>0</v>
      </c>
      <c r="AW13" s="126">
        <f>IF(BA13="NEIN",0,IF(V13=1,IF(U13&gt;0.5,1,0),0))</f>
        <v>0</v>
      </c>
      <c r="AX13" s="126">
        <f>IF(BA13="NEIN",0,IF(V13=2,IF(U13&gt;0.209,IF(U13&lt;0.334,1,0),0),0))</f>
        <v>0</v>
      </c>
      <c r="AY13" s="126">
        <f>IF(BA13="NEIN",0,IF(V13=2,IF(U13&gt;0.34,IF(U13&lt;=0.5,1,0),0),0))</f>
        <v>0</v>
      </c>
      <c r="AZ13" s="128">
        <f>IF(BA13="NEIN",0,IF(V13=2,IF(U13&gt;0.5,1,0),0))</f>
        <v>0</v>
      </c>
      <c r="BA13" s="125" t="str">
        <f>IF(OR(A13="A",A13="B",A13="C",A13="D",A13="G"),"JA","NEIN")</f>
        <v>NEIN</v>
      </c>
      <c r="BB13" s="119" t="str">
        <f>IF(AND(OR(A13="B",A13="D",A13="F",A13="G"),O13&gt;0),1,"")</f>
        <v/>
      </c>
      <c r="BC13" s="119"/>
      <c r="BE13" s="36"/>
      <c r="BK13" s="37" t="s">
        <v>75</v>
      </c>
      <c r="BL13" s="37" t="e">
        <f>IF(#REF!=BK13,21,0)</f>
        <v>#REF!</v>
      </c>
    </row>
    <row r="14" spans="1:64" ht="9.9499999999999993" customHeight="1" x14ac:dyDescent="0.2">
      <c r="A14" s="135"/>
      <c r="B14" s="141"/>
      <c r="C14" s="138"/>
      <c r="D14" s="132"/>
      <c r="E14" s="144"/>
      <c r="F14" s="144"/>
      <c r="G14" s="144"/>
      <c r="H14" s="144"/>
      <c r="I14" s="144"/>
      <c r="J14" s="141"/>
      <c r="K14" s="138"/>
      <c r="L14" s="132"/>
      <c r="M14" s="213"/>
      <c r="N14" s="132"/>
      <c r="O14" s="132"/>
      <c r="P14" s="178"/>
      <c r="Q14" s="181"/>
      <c r="R14" s="10" t="s">
        <v>13</v>
      </c>
      <c r="S14" s="22"/>
      <c r="T14" s="161"/>
      <c r="U14" s="184"/>
      <c r="V14" s="187"/>
      <c r="W14" s="92"/>
      <c r="X14" s="92"/>
      <c r="Y14" s="92"/>
      <c r="AA14" s="57" t="str">
        <f t="shared" ref="AA14:AA85" si="0">IF(AND($L$9&lt;&gt;"",$P$9&lt;&gt;""),IF(B14&lt;&gt;"",DATE($P$9,$AF$9,B14),""),"")</f>
        <v/>
      </c>
      <c r="AB14" s="61" t="str">
        <f t="shared" ref="AB14:AB85" si="1">IF(AND(B14&lt;&gt;"",C14&lt;&gt;"",$L$9&lt;&gt;"",$P$9&lt;&gt;""),AA14+C14,"")</f>
        <v/>
      </c>
      <c r="AC14" s="57" t="b">
        <f t="shared" ref="AC14:AC85" si="2">IF(AND($L$9&lt;&gt;"",$P$9&lt;&gt;""),IF(J14&lt;&gt;"",IF(J14&lt;B14,DATE($P$9,$AF$9+1,J14),DATE($P$9,$AF$9,J14))))</f>
        <v>0</v>
      </c>
      <c r="AD14" s="61" t="str">
        <f t="shared" ref="AD14:AD85" si="3">IF(AND(J14&lt;&gt;"",K14&lt;&gt;""),AC14+K14,"")</f>
        <v/>
      </c>
      <c r="AF14" s="43">
        <f>IF(S14="ja",0.4,0)</f>
        <v>0</v>
      </c>
      <c r="AG14" s="44"/>
      <c r="AH14" s="44">
        <f>IF(V13=1,AF14,0)</f>
        <v>0</v>
      </c>
      <c r="AI14" s="44"/>
      <c r="AK14" s="44">
        <f>IF(V13=2,AF14,0)</f>
        <v>0</v>
      </c>
      <c r="AL14" s="44"/>
      <c r="AM14" s="44"/>
      <c r="AN14" s="147"/>
      <c r="AP14" s="147"/>
      <c r="AQ14" s="114"/>
      <c r="AR14" s="117"/>
      <c r="AS14" s="111"/>
      <c r="AT14" s="111"/>
      <c r="AU14" s="126"/>
      <c r="AV14" s="126"/>
      <c r="AW14" s="126"/>
      <c r="AX14" s="126"/>
      <c r="AY14" s="126"/>
      <c r="AZ14" s="129"/>
      <c r="BA14" s="125"/>
      <c r="BB14" s="119"/>
      <c r="BC14" s="119"/>
      <c r="BE14" s="36"/>
      <c r="BK14" s="37" t="s">
        <v>77</v>
      </c>
      <c r="BL14" s="37" t="e">
        <f>IF(#REF!=BK14,22,0)</f>
        <v>#REF!</v>
      </c>
    </row>
    <row r="15" spans="1:64" ht="9.9499999999999993" customHeight="1" x14ac:dyDescent="0.2">
      <c r="A15" s="135"/>
      <c r="B15" s="141"/>
      <c r="C15" s="138"/>
      <c r="D15" s="132"/>
      <c r="E15" s="144"/>
      <c r="F15" s="144"/>
      <c r="G15" s="144"/>
      <c r="H15" s="144"/>
      <c r="I15" s="144"/>
      <c r="J15" s="141"/>
      <c r="K15" s="138"/>
      <c r="L15" s="132"/>
      <c r="M15" s="213"/>
      <c r="N15" s="132"/>
      <c r="O15" s="132"/>
      <c r="P15" s="178"/>
      <c r="Q15" s="181"/>
      <c r="R15" s="10" t="s">
        <v>14</v>
      </c>
      <c r="S15" s="22"/>
      <c r="T15" s="161"/>
      <c r="U15" s="184"/>
      <c r="V15" s="187"/>
      <c r="W15" s="92"/>
      <c r="X15" s="92"/>
      <c r="Y15" s="92"/>
      <c r="AA15" s="57" t="str">
        <f t="shared" si="0"/>
        <v/>
      </c>
      <c r="AB15" s="61" t="str">
        <f t="shared" si="1"/>
        <v/>
      </c>
      <c r="AC15" s="57" t="b">
        <f t="shared" si="2"/>
        <v>0</v>
      </c>
      <c r="AD15" s="61" t="str">
        <f t="shared" si="3"/>
        <v/>
      </c>
      <c r="AF15" s="43">
        <f>IF(S15="ja",0.4,0)</f>
        <v>0</v>
      </c>
      <c r="AG15" s="44"/>
      <c r="AH15" s="44"/>
      <c r="AI15" s="44">
        <f>IF(V13=1,AF15,0)</f>
        <v>0</v>
      </c>
      <c r="AK15" s="45"/>
      <c r="AL15" s="44">
        <f>IF(V13=2,AF15,0)</f>
        <v>0</v>
      </c>
      <c r="AM15" s="44"/>
      <c r="AN15" s="147"/>
      <c r="AP15" s="147"/>
      <c r="AQ15" s="114"/>
      <c r="AR15" s="117"/>
      <c r="AS15" s="111"/>
      <c r="AT15" s="111"/>
      <c r="AU15" s="126"/>
      <c r="AV15" s="126"/>
      <c r="AW15" s="126"/>
      <c r="AX15" s="126"/>
      <c r="AY15" s="126"/>
      <c r="AZ15" s="129"/>
      <c r="BA15" s="125"/>
      <c r="BB15" s="119"/>
      <c r="BC15" s="119"/>
      <c r="BE15" s="36"/>
      <c r="BK15" s="37" t="s">
        <v>76</v>
      </c>
      <c r="BL15" s="37" t="e">
        <f>IF(#REF!=BK15,21,0)</f>
        <v>#REF!</v>
      </c>
    </row>
    <row r="16" spans="1:64" ht="9.9499999999999993" customHeight="1" thickBot="1" x14ac:dyDescent="0.25">
      <c r="A16" s="136"/>
      <c r="B16" s="142"/>
      <c r="C16" s="139"/>
      <c r="D16" s="133"/>
      <c r="E16" s="145"/>
      <c r="F16" s="145"/>
      <c r="G16" s="145"/>
      <c r="H16" s="145"/>
      <c r="I16" s="145"/>
      <c r="J16" s="142"/>
      <c r="K16" s="139"/>
      <c r="L16" s="133"/>
      <c r="M16" s="213"/>
      <c r="N16" s="133"/>
      <c r="O16" s="133"/>
      <c r="P16" s="179"/>
      <c r="Q16" s="182"/>
      <c r="R16" s="11" t="s">
        <v>15</v>
      </c>
      <c r="S16" s="23"/>
      <c r="T16" s="162"/>
      <c r="U16" s="185"/>
      <c r="V16" s="188"/>
      <c r="W16" s="92"/>
      <c r="X16" s="92"/>
      <c r="Y16" s="92"/>
      <c r="AA16" s="57" t="str">
        <f t="shared" si="0"/>
        <v/>
      </c>
      <c r="AB16" s="61" t="str">
        <f t="shared" si="1"/>
        <v/>
      </c>
      <c r="AC16" s="57" t="b">
        <f t="shared" si="2"/>
        <v>0</v>
      </c>
      <c r="AD16" s="61" t="str">
        <f t="shared" si="3"/>
        <v/>
      </c>
      <c r="AF16" s="43">
        <f>SUM(AF13:AF15)</f>
        <v>0</v>
      </c>
      <c r="AG16" s="44"/>
      <c r="AH16" s="44"/>
      <c r="AI16" s="44"/>
      <c r="AK16" s="45"/>
      <c r="AN16" s="147"/>
      <c r="AP16" s="147"/>
      <c r="AQ16" s="115"/>
      <c r="AR16" s="118"/>
      <c r="AS16" s="112"/>
      <c r="AT16" s="112"/>
      <c r="AU16" s="127"/>
      <c r="AV16" s="127"/>
      <c r="AW16" s="127"/>
      <c r="AX16" s="127"/>
      <c r="AY16" s="127"/>
      <c r="AZ16" s="130"/>
      <c r="BA16" s="125"/>
      <c r="BB16" s="119"/>
      <c r="BC16" s="119"/>
      <c r="BE16" s="36"/>
      <c r="BK16" s="37" t="s">
        <v>78</v>
      </c>
      <c r="BL16" s="37" t="e">
        <f>IF(#REF!=BK16,22,0)</f>
        <v>#REF!</v>
      </c>
    </row>
    <row r="17" spans="1:64" ht="9.9499999999999993" customHeight="1" x14ac:dyDescent="0.2">
      <c r="A17" s="134"/>
      <c r="B17" s="140"/>
      <c r="C17" s="137"/>
      <c r="D17" s="131"/>
      <c r="E17" s="143"/>
      <c r="F17" s="143"/>
      <c r="G17" s="143"/>
      <c r="H17" s="143"/>
      <c r="I17" s="143"/>
      <c r="J17" s="140"/>
      <c r="K17" s="137"/>
      <c r="L17" s="131"/>
      <c r="M17" s="213"/>
      <c r="N17" s="131"/>
      <c r="O17" s="131"/>
      <c r="P17" s="177"/>
      <c r="Q17" s="180"/>
      <c r="R17" s="9" t="s">
        <v>12</v>
      </c>
      <c r="S17" s="102"/>
      <c r="T17" s="160"/>
      <c r="U17" s="183" t="str">
        <f>IF(AND($L$9&lt;&gt;"",$P$9&lt;&gt;"",B17&lt;&gt;"",C17&lt;&gt;"",J17&lt;&gt;"",K17&lt;&gt;""),IF(AD17-AB17&lt;0.01,"Fehler",AD17-AB17),"")</f>
        <v/>
      </c>
      <c r="V17" s="186"/>
      <c r="W17" s="92"/>
      <c r="X17" s="92"/>
      <c r="Y17" s="92"/>
      <c r="AA17" s="57" t="str">
        <f t="shared" si="0"/>
        <v/>
      </c>
      <c r="AB17" s="61" t="str">
        <f t="shared" si="1"/>
        <v/>
      </c>
      <c r="AC17" s="57" t="b">
        <f t="shared" si="2"/>
        <v>0</v>
      </c>
      <c r="AD17" s="61" t="str">
        <f t="shared" si="3"/>
        <v/>
      </c>
      <c r="AF17" s="43">
        <f>IF(S17="ja",0.15,0)</f>
        <v>0</v>
      </c>
      <c r="AG17" s="44">
        <f>IF(V17=1,AF17,0)</f>
        <v>0</v>
      </c>
      <c r="AH17" s="44"/>
      <c r="AI17" s="44"/>
      <c r="AJ17" s="44">
        <f>IF(V17=2,AF17,0)</f>
        <v>0</v>
      </c>
      <c r="AK17" s="45"/>
      <c r="AL17" s="44"/>
      <c r="AM17" s="44"/>
      <c r="AN17" s="147">
        <f>COUNTIF(T17,"ja")</f>
        <v>0</v>
      </c>
      <c r="AP17" s="147">
        <f>IF(AND(D17="D",L17="D"),0,IF(D17="D",$S$7,IF(L17="D",$S$7,$S$7*2)))</f>
        <v>0</v>
      </c>
      <c r="AQ17" s="113">
        <f>IF($S$4="nein",IF(N17&lt;O17,N17,O17),O17-AT17)</f>
        <v>0</v>
      </c>
      <c r="AR17" s="116">
        <f>IF($S$4="nein",IF(N17&gt;O17,0,O17-N17),IF(O17&lt;&gt;N17,IF(AP17&gt;=O17,AP17+O17-N17,IF((AP17+(O17-N17))&gt;O17,O17,AP17+(O17-N17))),IF(AP17&gt;=O17,AP17+O17-N17,AP17)))</f>
        <v>0</v>
      </c>
      <c r="AS17" s="110">
        <f>IF(AQ17&lt;0,0,AQ17)</f>
        <v>0</v>
      </c>
      <c r="AT17" s="110">
        <f>IF(AR17&lt;0,0,IF(AR17&gt;O17,O17,AR17))</f>
        <v>0</v>
      </c>
      <c r="AU17" s="126">
        <f>IF(BA17="NEIN",0,IF(V17=1,IF(U17&gt;0.209,IF(U17&lt;0.334,1,0),0),0))</f>
        <v>0</v>
      </c>
      <c r="AV17" s="126">
        <f>IF(BA17="NEIN",0,IF(V17=1,IF(U17&gt;0.34,IF(U17&lt;=0.5,1,0),0),0))</f>
        <v>0</v>
      </c>
      <c r="AW17" s="126">
        <f>IF(BA17="NEIN",0,IF(V17=1,IF(U17&gt;0.5,1,0),0))</f>
        <v>0</v>
      </c>
      <c r="AX17" s="126">
        <f>IF(BA17="NEIN",0,IF(V17=2,IF(U17&gt;0.209,IF(U17&lt;0.334,1,0),0),0))</f>
        <v>0</v>
      </c>
      <c r="AY17" s="126">
        <f>IF(BA17="NEIN",0,IF(V17=2,IF(U17&gt;0.34,IF(U17&lt;=0.5,1,0),0),0))</f>
        <v>0</v>
      </c>
      <c r="AZ17" s="128">
        <f>IF(BA17="NEIN",0,IF(V17=2,IF(U17&gt;0.5,1,0),0))</f>
        <v>0</v>
      </c>
      <c r="BA17" s="125" t="str">
        <f>IF(OR(A17="A",A17="B",A17="C",A17="D",A17="G"),"JA","NEIN")</f>
        <v>NEIN</v>
      </c>
      <c r="BB17" s="119" t="str">
        <f>IF(AND(OR(A17="B",A17="d",A17="F",A17="G"),O17&gt;0),1,"")</f>
        <v/>
      </c>
      <c r="BC17" s="119"/>
      <c r="BE17" s="36"/>
      <c r="BK17" s="37" t="s">
        <v>98</v>
      </c>
      <c r="BL17" s="37" t="e">
        <f>IF(#REF!=BK17,21,0)</f>
        <v>#REF!</v>
      </c>
    </row>
    <row r="18" spans="1:64" ht="9.9499999999999993" customHeight="1" x14ac:dyDescent="0.2">
      <c r="A18" s="135"/>
      <c r="B18" s="141"/>
      <c r="C18" s="138"/>
      <c r="D18" s="132"/>
      <c r="E18" s="144"/>
      <c r="F18" s="144"/>
      <c r="G18" s="144"/>
      <c r="H18" s="144"/>
      <c r="I18" s="144"/>
      <c r="J18" s="141"/>
      <c r="K18" s="138"/>
      <c r="L18" s="132"/>
      <c r="M18" s="213"/>
      <c r="N18" s="132"/>
      <c r="O18" s="132"/>
      <c r="P18" s="178"/>
      <c r="Q18" s="181"/>
      <c r="R18" s="10" t="s">
        <v>13</v>
      </c>
      <c r="S18" s="22"/>
      <c r="T18" s="161"/>
      <c r="U18" s="184"/>
      <c r="V18" s="187"/>
      <c r="W18" s="92"/>
      <c r="X18" s="92"/>
      <c r="Y18" s="92"/>
      <c r="AA18" s="57" t="str">
        <f t="shared" si="0"/>
        <v/>
      </c>
      <c r="AB18" s="61" t="str">
        <f t="shared" si="1"/>
        <v/>
      </c>
      <c r="AC18" s="57" t="b">
        <f t="shared" si="2"/>
        <v>0</v>
      </c>
      <c r="AD18" s="61" t="str">
        <f t="shared" si="3"/>
        <v/>
      </c>
      <c r="AF18" s="43">
        <f>IF(S18="ja",0.4,0)</f>
        <v>0</v>
      </c>
      <c r="AG18" s="44"/>
      <c r="AH18" s="44">
        <f>IF(V17=1,AF18,0)</f>
        <v>0</v>
      </c>
      <c r="AI18" s="44"/>
      <c r="AK18" s="44">
        <f>IF(V17=2,AF18,0)</f>
        <v>0</v>
      </c>
      <c r="AL18" s="44"/>
      <c r="AM18" s="44"/>
      <c r="AN18" s="147"/>
      <c r="AP18" s="147"/>
      <c r="AQ18" s="114"/>
      <c r="AR18" s="117"/>
      <c r="AS18" s="111"/>
      <c r="AT18" s="111"/>
      <c r="AU18" s="126"/>
      <c r="AV18" s="126"/>
      <c r="AW18" s="126"/>
      <c r="AX18" s="126"/>
      <c r="AY18" s="126"/>
      <c r="AZ18" s="129"/>
      <c r="BA18" s="125"/>
      <c r="BB18" s="119"/>
      <c r="BC18" s="119"/>
      <c r="BE18" s="36"/>
      <c r="BK18" s="37" t="s">
        <v>92</v>
      </c>
      <c r="BL18" s="37" t="e">
        <f>IF(#REF!=BK18,22,0)</f>
        <v>#REF!</v>
      </c>
    </row>
    <row r="19" spans="1:64" ht="9.9499999999999993" customHeight="1" x14ac:dyDescent="0.2">
      <c r="A19" s="135"/>
      <c r="B19" s="141"/>
      <c r="C19" s="138"/>
      <c r="D19" s="132"/>
      <c r="E19" s="144"/>
      <c r="F19" s="144"/>
      <c r="G19" s="144"/>
      <c r="H19" s="144"/>
      <c r="I19" s="144"/>
      <c r="J19" s="141"/>
      <c r="K19" s="138"/>
      <c r="L19" s="132"/>
      <c r="M19" s="213"/>
      <c r="N19" s="132"/>
      <c r="O19" s="132"/>
      <c r="P19" s="178"/>
      <c r="Q19" s="181"/>
      <c r="R19" s="10" t="s">
        <v>14</v>
      </c>
      <c r="S19" s="22"/>
      <c r="T19" s="161"/>
      <c r="U19" s="184"/>
      <c r="V19" s="187"/>
      <c r="W19" s="92"/>
      <c r="X19" s="92"/>
      <c r="Y19" s="92"/>
      <c r="AA19" s="57" t="str">
        <f t="shared" si="0"/>
        <v/>
      </c>
      <c r="AB19" s="61" t="str">
        <f t="shared" si="1"/>
        <v/>
      </c>
      <c r="AC19" s="57" t="b">
        <f t="shared" si="2"/>
        <v>0</v>
      </c>
      <c r="AD19" s="61" t="str">
        <f t="shared" si="3"/>
        <v/>
      </c>
      <c r="AF19" s="43">
        <f>IF(S19="ja",0.4,0)</f>
        <v>0</v>
      </c>
      <c r="AG19" s="44"/>
      <c r="AH19" s="44"/>
      <c r="AI19" s="44">
        <f>IF(V17=1,AF19,0)</f>
        <v>0</v>
      </c>
      <c r="AK19" s="45"/>
      <c r="AL19" s="44">
        <f>IF(V17=2,AF19,0)</f>
        <v>0</v>
      </c>
      <c r="AM19" s="44"/>
      <c r="AN19" s="147"/>
      <c r="AP19" s="147"/>
      <c r="AQ19" s="114"/>
      <c r="AR19" s="117"/>
      <c r="AS19" s="111"/>
      <c r="AT19" s="111"/>
      <c r="AU19" s="126"/>
      <c r="AV19" s="126"/>
      <c r="AW19" s="126"/>
      <c r="AX19" s="126"/>
      <c r="AY19" s="126"/>
      <c r="AZ19" s="129"/>
      <c r="BA19" s="125"/>
      <c r="BB19" s="119"/>
      <c r="BC19" s="119"/>
      <c r="BE19" s="36"/>
      <c r="BK19" s="37" t="s">
        <v>99</v>
      </c>
      <c r="BL19" s="37" t="e">
        <f>IF(#REF!=BK19,21,0)</f>
        <v>#REF!</v>
      </c>
    </row>
    <row r="20" spans="1:64" ht="9.9499999999999993" customHeight="1" thickBot="1" x14ac:dyDescent="0.25">
      <c r="A20" s="136"/>
      <c r="B20" s="142"/>
      <c r="C20" s="139"/>
      <c r="D20" s="133"/>
      <c r="E20" s="145"/>
      <c r="F20" s="145"/>
      <c r="G20" s="145"/>
      <c r="H20" s="145"/>
      <c r="I20" s="145"/>
      <c r="J20" s="142"/>
      <c r="K20" s="139"/>
      <c r="L20" s="133"/>
      <c r="M20" s="213"/>
      <c r="N20" s="133"/>
      <c r="O20" s="133"/>
      <c r="P20" s="179"/>
      <c r="Q20" s="182"/>
      <c r="R20" s="11" t="s">
        <v>15</v>
      </c>
      <c r="S20" s="23"/>
      <c r="T20" s="162"/>
      <c r="U20" s="185"/>
      <c r="V20" s="188"/>
      <c r="W20" s="94"/>
      <c r="X20" s="95"/>
      <c r="Y20" s="95"/>
      <c r="AA20" s="57" t="str">
        <f t="shared" si="0"/>
        <v/>
      </c>
      <c r="AB20" s="61" t="str">
        <f t="shared" si="1"/>
        <v/>
      </c>
      <c r="AC20" s="57" t="b">
        <f t="shared" si="2"/>
        <v>0</v>
      </c>
      <c r="AD20" s="61" t="str">
        <f t="shared" si="3"/>
        <v/>
      </c>
      <c r="AF20" s="43">
        <f>SUM(AF17:AF19)</f>
        <v>0</v>
      </c>
      <c r="AG20" s="44"/>
      <c r="AH20" s="44"/>
      <c r="AI20" s="44"/>
      <c r="AK20" s="45"/>
      <c r="AN20" s="147"/>
      <c r="AP20" s="147"/>
      <c r="AQ20" s="115"/>
      <c r="AR20" s="118"/>
      <c r="AS20" s="112"/>
      <c r="AT20" s="112"/>
      <c r="AU20" s="127"/>
      <c r="AV20" s="127"/>
      <c r="AW20" s="127"/>
      <c r="AX20" s="127"/>
      <c r="AY20" s="127"/>
      <c r="AZ20" s="130"/>
      <c r="BA20" s="125"/>
      <c r="BB20" s="119"/>
      <c r="BC20" s="119"/>
      <c r="BE20" s="36"/>
      <c r="BK20" s="37" t="s">
        <v>93</v>
      </c>
      <c r="BL20" s="37" t="e">
        <f>IF(#REF!=BK20,22,0)</f>
        <v>#REF!</v>
      </c>
    </row>
    <row r="21" spans="1:64" ht="9.9499999999999993" customHeight="1" x14ac:dyDescent="0.2">
      <c r="A21" s="134"/>
      <c r="B21" s="140"/>
      <c r="C21" s="137"/>
      <c r="D21" s="131"/>
      <c r="E21" s="143"/>
      <c r="F21" s="143"/>
      <c r="G21" s="143"/>
      <c r="H21" s="143"/>
      <c r="I21" s="143"/>
      <c r="J21" s="140"/>
      <c r="K21" s="137"/>
      <c r="L21" s="131"/>
      <c r="M21" s="213"/>
      <c r="N21" s="131"/>
      <c r="O21" s="131"/>
      <c r="P21" s="177"/>
      <c r="Q21" s="180"/>
      <c r="R21" s="9" t="s">
        <v>12</v>
      </c>
      <c r="S21" s="102"/>
      <c r="T21" s="160"/>
      <c r="U21" s="183" t="str">
        <f>IF(AND($L$9&lt;&gt;"",$P$9&lt;&gt;"",B21&lt;&gt;"",C21&lt;&gt;"",J21&lt;&gt;"",K21&lt;&gt;""),IF(AD21-AB21&lt;0.01,"Fehler",AD21-AB21),"")</f>
        <v/>
      </c>
      <c r="V21" s="186"/>
      <c r="W21" s="96"/>
      <c r="X21" s="95"/>
      <c r="Y21" s="95"/>
      <c r="AA21" s="57" t="str">
        <f t="shared" si="0"/>
        <v/>
      </c>
      <c r="AB21" s="61" t="str">
        <f t="shared" si="1"/>
        <v/>
      </c>
      <c r="AC21" s="57" t="b">
        <f t="shared" si="2"/>
        <v>0</v>
      </c>
      <c r="AD21" s="61" t="str">
        <f t="shared" si="3"/>
        <v/>
      </c>
      <c r="AF21" s="43">
        <f>IF(S21="ja",0.15,0)</f>
        <v>0</v>
      </c>
      <c r="AG21" s="44">
        <f>IF(V21=1,AF21,0)</f>
        <v>0</v>
      </c>
      <c r="AH21" s="44"/>
      <c r="AI21" s="44"/>
      <c r="AJ21" s="44">
        <f>IF(V21=2,AF21,0)</f>
        <v>0</v>
      </c>
      <c r="AK21" s="45"/>
      <c r="AL21" s="44"/>
      <c r="AM21" s="44"/>
      <c r="AN21" s="147">
        <f>COUNTIF(T21,"ja")</f>
        <v>0</v>
      </c>
      <c r="AP21" s="147">
        <f>IF(AND(D21="D",L21="D"),0,IF(D21="D",$S$7,IF(L21="D",$S$7,$S$7*2)))</f>
        <v>0</v>
      </c>
      <c r="AQ21" s="113">
        <f>IF($S$4="nein",IF(N21&lt;O21,N21,O21),O21-AT21)</f>
        <v>0</v>
      </c>
      <c r="AR21" s="116">
        <f>IF($S$4="nein",IF(N21&gt;O21,0,O21-N21),IF(O21&lt;&gt;N21,IF(AP21&gt;=O21,AP21+O21-N21,IF((AP21+(O21-N21))&gt;O21,O21,AP21+(O21-N21))),IF(AP21&gt;=O21,AP21+O21-N21,AP21)))</f>
        <v>0</v>
      </c>
      <c r="AS21" s="110">
        <f>IF(AQ21&lt;0,0,AQ21)</f>
        <v>0</v>
      </c>
      <c r="AT21" s="110">
        <f>IF(AR21&lt;0,0,IF(AR21&gt;O21,O21,AR21))</f>
        <v>0</v>
      </c>
      <c r="AU21" s="126">
        <f>IF(BA21="NEIN",0,IF(V21=1,IF(U21&gt;0.209,IF(U21&lt;0.334,1,0),0),0))</f>
        <v>0</v>
      </c>
      <c r="AV21" s="126">
        <f>IF(BA21="NEIN",0,IF(V21=1,IF(U21&gt;0.34,IF(U21&lt;=0.5,1,0),0),0))</f>
        <v>0</v>
      </c>
      <c r="AW21" s="126">
        <f>IF(BA21="NEIN",0,IF(V21=1,IF(U21&gt;0.5,1,0),0))</f>
        <v>0</v>
      </c>
      <c r="AX21" s="126">
        <f>IF(BA21="NEIN",0,IF(V21=2,IF(U21&gt;0.209,IF(U21&lt;0.334,1,0),0),0))</f>
        <v>0</v>
      </c>
      <c r="AY21" s="126">
        <f>IF(BA21="NEIN",0,IF(V21=2,IF(U21&gt;0.34,IF(U21&lt;=0.5,1,0),0),0))</f>
        <v>0</v>
      </c>
      <c r="AZ21" s="128">
        <f>IF(BA21="NEIN",0,IF(V21=2,IF(U21&gt;0.5,1,0),0))</f>
        <v>0</v>
      </c>
      <c r="BA21" s="125" t="str">
        <f>IF(OR(A21="A",A21="B",A21="C",A21="D",A21="G"),"JA","NEIN")</f>
        <v>NEIN</v>
      </c>
      <c r="BB21" s="119" t="str">
        <f>IF(AND(OR(A21="B",A21="d",A21="F",A21="G"),O21&gt;0),1,"")</f>
        <v/>
      </c>
      <c r="BC21" s="119"/>
      <c r="BE21" s="36"/>
      <c r="BK21" s="37" t="s">
        <v>94</v>
      </c>
      <c r="BL21" s="37" t="e">
        <f>IF(#REF!=BK21,22,0)</f>
        <v>#REF!</v>
      </c>
    </row>
    <row r="22" spans="1:64" ht="9.9499999999999993" customHeight="1" x14ac:dyDescent="0.2">
      <c r="A22" s="135"/>
      <c r="B22" s="141"/>
      <c r="C22" s="138"/>
      <c r="D22" s="132"/>
      <c r="E22" s="144"/>
      <c r="F22" s="144"/>
      <c r="G22" s="144"/>
      <c r="H22" s="144"/>
      <c r="I22" s="144"/>
      <c r="J22" s="141"/>
      <c r="K22" s="138"/>
      <c r="L22" s="132"/>
      <c r="M22" s="213"/>
      <c r="N22" s="132"/>
      <c r="O22" s="132"/>
      <c r="P22" s="178"/>
      <c r="Q22" s="181"/>
      <c r="R22" s="10" t="s">
        <v>13</v>
      </c>
      <c r="S22" s="22"/>
      <c r="T22" s="161"/>
      <c r="U22" s="184"/>
      <c r="V22" s="187"/>
      <c r="W22" s="97"/>
      <c r="X22" s="98"/>
      <c r="Y22" s="98"/>
      <c r="AA22" s="57" t="str">
        <f t="shared" si="0"/>
        <v/>
      </c>
      <c r="AB22" s="61" t="str">
        <f t="shared" si="1"/>
        <v/>
      </c>
      <c r="AC22" s="57" t="b">
        <f t="shared" si="2"/>
        <v>0</v>
      </c>
      <c r="AD22" s="61" t="str">
        <f t="shared" si="3"/>
        <v/>
      </c>
      <c r="AF22" s="43">
        <f>IF(S22="ja",0.4,0)</f>
        <v>0</v>
      </c>
      <c r="AG22" s="44"/>
      <c r="AH22" s="44">
        <f>IF(V21=1,AF22,0)</f>
        <v>0</v>
      </c>
      <c r="AI22" s="44"/>
      <c r="AK22" s="44">
        <f>IF(V21=2,AF22,0)</f>
        <v>0</v>
      </c>
      <c r="AL22" s="44"/>
      <c r="AM22" s="44"/>
      <c r="AN22" s="147"/>
      <c r="AP22" s="147"/>
      <c r="AQ22" s="114"/>
      <c r="AR22" s="117"/>
      <c r="AS22" s="111"/>
      <c r="AT22" s="111"/>
      <c r="AU22" s="126"/>
      <c r="AV22" s="126"/>
      <c r="AW22" s="126"/>
      <c r="AX22" s="126"/>
      <c r="AY22" s="126"/>
      <c r="AZ22" s="129"/>
      <c r="BA22" s="125"/>
      <c r="BB22" s="119"/>
      <c r="BC22" s="119"/>
      <c r="BE22" s="36"/>
      <c r="BK22" s="37" t="s">
        <v>96</v>
      </c>
      <c r="BL22" s="37" t="e">
        <f>IF(#REF!=BK22,3,0)</f>
        <v>#REF!</v>
      </c>
    </row>
    <row r="23" spans="1:64" ht="9.9499999999999993" customHeight="1" x14ac:dyDescent="0.2">
      <c r="A23" s="135"/>
      <c r="B23" s="141"/>
      <c r="C23" s="138"/>
      <c r="D23" s="132"/>
      <c r="E23" s="144"/>
      <c r="F23" s="144"/>
      <c r="G23" s="144"/>
      <c r="H23" s="144"/>
      <c r="I23" s="144"/>
      <c r="J23" s="141"/>
      <c r="K23" s="138"/>
      <c r="L23" s="132"/>
      <c r="M23" s="213"/>
      <c r="N23" s="132"/>
      <c r="O23" s="132"/>
      <c r="P23" s="178"/>
      <c r="Q23" s="181"/>
      <c r="R23" s="10" t="s">
        <v>14</v>
      </c>
      <c r="S23" s="22"/>
      <c r="T23" s="161"/>
      <c r="U23" s="184"/>
      <c r="V23" s="187"/>
      <c r="W23" s="1"/>
      <c r="X23" s="1"/>
      <c r="Y23" s="1"/>
      <c r="AA23" s="57" t="str">
        <f t="shared" si="0"/>
        <v/>
      </c>
      <c r="AB23" s="61" t="str">
        <f t="shared" si="1"/>
        <v/>
      </c>
      <c r="AC23" s="57" t="b">
        <f t="shared" si="2"/>
        <v>0</v>
      </c>
      <c r="AD23" s="61" t="str">
        <f t="shared" si="3"/>
        <v/>
      </c>
      <c r="AF23" s="43">
        <f>IF(S23="ja",0.4,0)</f>
        <v>0</v>
      </c>
      <c r="AG23" s="44"/>
      <c r="AH23" s="44"/>
      <c r="AI23" s="44">
        <f>IF(V21=1,AF23,0)</f>
        <v>0</v>
      </c>
      <c r="AK23" s="45"/>
      <c r="AL23" s="44">
        <f>IF(V21=2,AF23,0)</f>
        <v>0</v>
      </c>
      <c r="AM23" s="44"/>
      <c r="AN23" s="147"/>
      <c r="AP23" s="147"/>
      <c r="AQ23" s="114"/>
      <c r="AR23" s="117"/>
      <c r="AS23" s="111"/>
      <c r="AT23" s="111"/>
      <c r="AU23" s="126"/>
      <c r="AV23" s="126"/>
      <c r="AW23" s="126"/>
      <c r="AX23" s="126"/>
      <c r="AY23" s="126"/>
      <c r="AZ23" s="129"/>
      <c r="BA23" s="125"/>
      <c r="BB23" s="119"/>
      <c r="BC23" s="119"/>
      <c r="BE23" s="36"/>
      <c r="BH23" s="46"/>
      <c r="BK23" s="37" t="s">
        <v>95</v>
      </c>
      <c r="BL23" s="37" t="e">
        <f>IF(#REF!=BK23,22,0)</f>
        <v>#REF!</v>
      </c>
    </row>
    <row r="24" spans="1:64" ht="9.9499999999999993" customHeight="1" thickBot="1" x14ac:dyDescent="0.25">
      <c r="A24" s="136"/>
      <c r="B24" s="142"/>
      <c r="C24" s="139"/>
      <c r="D24" s="133"/>
      <c r="E24" s="145"/>
      <c r="F24" s="145"/>
      <c r="G24" s="145"/>
      <c r="H24" s="145"/>
      <c r="I24" s="145"/>
      <c r="J24" s="142"/>
      <c r="K24" s="139"/>
      <c r="L24" s="133"/>
      <c r="M24" s="213"/>
      <c r="N24" s="133"/>
      <c r="O24" s="133"/>
      <c r="P24" s="179"/>
      <c r="Q24" s="182"/>
      <c r="R24" s="11" t="s">
        <v>15</v>
      </c>
      <c r="S24" s="23"/>
      <c r="T24" s="162"/>
      <c r="U24" s="185"/>
      <c r="V24" s="188"/>
      <c r="W24" s="1"/>
      <c r="X24" s="1"/>
      <c r="Y24" s="1"/>
      <c r="AA24" s="57" t="str">
        <f t="shared" si="0"/>
        <v/>
      </c>
      <c r="AB24" s="61" t="str">
        <f t="shared" si="1"/>
        <v/>
      </c>
      <c r="AC24" s="57" t="b">
        <f t="shared" si="2"/>
        <v>0</v>
      </c>
      <c r="AD24" s="61" t="str">
        <f t="shared" si="3"/>
        <v/>
      </c>
      <c r="AF24" s="43">
        <f>SUM(AF21:AF23)</f>
        <v>0</v>
      </c>
      <c r="AG24" s="44"/>
      <c r="AH24" s="44"/>
      <c r="AI24" s="44"/>
      <c r="AK24" s="45"/>
      <c r="AN24" s="147"/>
      <c r="AP24" s="147"/>
      <c r="AQ24" s="115"/>
      <c r="AR24" s="118"/>
      <c r="AS24" s="112"/>
      <c r="AT24" s="112"/>
      <c r="AU24" s="127"/>
      <c r="AV24" s="127"/>
      <c r="AW24" s="127"/>
      <c r="AX24" s="127"/>
      <c r="AY24" s="127"/>
      <c r="AZ24" s="130"/>
      <c r="BA24" s="125"/>
      <c r="BB24" s="119"/>
      <c r="BC24" s="119"/>
      <c r="BE24" s="36"/>
      <c r="BH24" s="46"/>
      <c r="BK24" s="37" t="s">
        <v>97</v>
      </c>
      <c r="BL24" s="37" t="e">
        <f>IF(#REF!=BK24,3,0)</f>
        <v>#REF!</v>
      </c>
    </row>
    <row r="25" spans="1:64" ht="9.9499999999999993" customHeight="1" x14ac:dyDescent="0.2">
      <c r="A25" s="134"/>
      <c r="B25" s="140"/>
      <c r="C25" s="137"/>
      <c r="D25" s="131"/>
      <c r="E25" s="143"/>
      <c r="F25" s="143"/>
      <c r="G25" s="143"/>
      <c r="H25" s="143"/>
      <c r="I25" s="143"/>
      <c r="J25" s="140"/>
      <c r="K25" s="137"/>
      <c r="L25" s="131"/>
      <c r="M25" s="213"/>
      <c r="N25" s="131"/>
      <c r="O25" s="131"/>
      <c r="P25" s="177"/>
      <c r="Q25" s="180"/>
      <c r="R25" s="9" t="s">
        <v>12</v>
      </c>
      <c r="S25" s="102"/>
      <c r="T25" s="160"/>
      <c r="U25" s="183" t="str">
        <f>IF(AND($L$9&lt;&gt;"",$P$9&lt;&gt;"",B25&lt;&gt;"",C25&lt;&gt;"",J25&lt;&gt;"",K25&lt;&gt;""),IF(AD25-AB25&lt;0.01,"Fehler",AD25-AB25),"")</f>
        <v/>
      </c>
      <c r="V25" s="186"/>
      <c r="W25" s="99"/>
      <c r="X25" s="99"/>
      <c r="Y25" s="99"/>
      <c r="AA25" s="57" t="str">
        <f t="shared" si="0"/>
        <v/>
      </c>
      <c r="AB25" s="61" t="str">
        <f t="shared" si="1"/>
        <v/>
      </c>
      <c r="AC25" s="57" t="b">
        <f t="shared" si="2"/>
        <v>0</v>
      </c>
      <c r="AD25" s="61" t="str">
        <f t="shared" si="3"/>
        <v/>
      </c>
      <c r="AF25" s="43">
        <f>IF(S25="ja",0.15,0)</f>
        <v>0</v>
      </c>
      <c r="AG25" s="44">
        <f>IF(V25=1,AF25,0)</f>
        <v>0</v>
      </c>
      <c r="AH25" s="44"/>
      <c r="AI25" s="44"/>
      <c r="AJ25" s="44">
        <f>IF(V25=2,AF25,0)</f>
        <v>0</v>
      </c>
      <c r="AK25" s="45"/>
      <c r="AL25" s="44"/>
      <c r="AM25" s="44"/>
      <c r="AN25" s="147">
        <f>COUNTIF(T25,"ja")</f>
        <v>0</v>
      </c>
      <c r="AP25" s="147">
        <f>IF(AND(D25="D",L25="D"),0,IF(D25="D",$S$7,IF(L25="D",$S$7,$S$7*2)))</f>
        <v>0</v>
      </c>
      <c r="AQ25" s="113">
        <f>IF($S$4="nein",IF(N25&lt;O25,N25,O25),O25-AT25)</f>
        <v>0</v>
      </c>
      <c r="AR25" s="116">
        <f>IF($S$4="nein",IF(N25&gt;O25,0,O25-N25),IF(O25&lt;&gt;N25,IF(AP25&gt;=O25,AP25+O25-N25,IF((AP25+(O25-N25))&gt;O25,O25,AP25+(O25-N25))),IF(AP25&gt;=O25,AP25+O25-N25,AP25)))</f>
        <v>0</v>
      </c>
      <c r="AS25" s="110">
        <f>IF(AQ25&lt;0,0,AQ25)</f>
        <v>0</v>
      </c>
      <c r="AT25" s="110">
        <f>IF(AR25&lt;0,0,IF(AR25&gt;O25,O25,AR25))</f>
        <v>0</v>
      </c>
      <c r="AU25" s="126">
        <f>IF(BA25="NEIN",0,IF(V25=1,IF(U25&gt;0.209,IF(U25&lt;0.334,1,0),0),0))</f>
        <v>0</v>
      </c>
      <c r="AV25" s="126">
        <f>IF(BA25="NEIN",0,IF(V25=1,IF(U25&gt;0.34,IF(U25&lt;=0.5,1,0),0),0))</f>
        <v>0</v>
      </c>
      <c r="AW25" s="126">
        <f>IF(BA25="NEIN",0,IF(V25=1,IF(U25&gt;0.5,1,0),0))</f>
        <v>0</v>
      </c>
      <c r="AX25" s="126">
        <f>IF(BA25="NEIN",0,IF(V25=2,IF(U25&gt;0.209,IF(U25&lt;0.334,1,0),0),0))</f>
        <v>0</v>
      </c>
      <c r="AY25" s="126">
        <f>IF(BA25="NEIN",0,IF(V25=2,IF(U25&gt;0.34,IF(U25&lt;=0.5,1,0),0),0))</f>
        <v>0</v>
      </c>
      <c r="AZ25" s="128">
        <f>IF(BA25="NEIN",0,IF(V25=2,IF(U25&gt;0.5,1,0),0))</f>
        <v>0</v>
      </c>
      <c r="BA25" s="125" t="str">
        <f>IF(OR(A25="A",A25="B",A25="C",A25="D",A25="G"),"JA","NEIN")</f>
        <v>NEIN</v>
      </c>
      <c r="BB25" s="119" t="str">
        <f>IF(AND(OR(A25="B",A25="d",A25="F",A25="G"),O25&gt;0),1,"")</f>
        <v/>
      </c>
      <c r="BC25" s="119"/>
      <c r="BE25" s="36"/>
      <c r="BH25" s="46"/>
    </row>
    <row r="26" spans="1:64" ht="9.9499999999999993" customHeight="1" x14ac:dyDescent="0.2">
      <c r="A26" s="135"/>
      <c r="B26" s="141"/>
      <c r="C26" s="138"/>
      <c r="D26" s="132"/>
      <c r="E26" s="144"/>
      <c r="F26" s="144"/>
      <c r="G26" s="144"/>
      <c r="H26" s="144"/>
      <c r="I26" s="144"/>
      <c r="J26" s="141"/>
      <c r="K26" s="138"/>
      <c r="L26" s="132"/>
      <c r="M26" s="213"/>
      <c r="N26" s="132"/>
      <c r="O26" s="132"/>
      <c r="P26" s="178"/>
      <c r="Q26" s="181"/>
      <c r="R26" s="10" t="s">
        <v>13</v>
      </c>
      <c r="S26" s="22"/>
      <c r="T26" s="161"/>
      <c r="U26" s="184"/>
      <c r="V26" s="187"/>
      <c r="W26" s="99"/>
      <c r="X26" s="99"/>
      <c r="Y26" s="99"/>
      <c r="AA26" s="57" t="str">
        <f t="shared" si="0"/>
        <v/>
      </c>
      <c r="AB26" s="61" t="str">
        <f t="shared" si="1"/>
        <v/>
      </c>
      <c r="AC26" s="57" t="b">
        <f t="shared" si="2"/>
        <v>0</v>
      </c>
      <c r="AD26" s="61" t="str">
        <f t="shared" si="3"/>
        <v/>
      </c>
      <c r="AF26" s="43">
        <f>IF(S26="ja",0.4,0)</f>
        <v>0</v>
      </c>
      <c r="AG26" s="44"/>
      <c r="AH26" s="44">
        <f>IF(V25=1,AF26,0)</f>
        <v>0</v>
      </c>
      <c r="AI26" s="44"/>
      <c r="AK26" s="44">
        <f>IF(V25=2,AF26,0)</f>
        <v>0</v>
      </c>
      <c r="AL26" s="44"/>
      <c r="AM26" s="44"/>
      <c r="AN26" s="147"/>
      <c r="AP26" s="147"/>
      <c r="AQ26" s="114"/>
      <c r="AR26" s="117"/>
      <c r="AS26" s="111"/>
      <c r="AT26" s="111"/>
      <c r="AU26" s="126"/>
      <c r="AV26" s="126"/>
      <c r="AW26" s="126"/>
      <c r="AX26" s="126"/>
      <c r="AY26" s="126"/>
      <c r="AZ26" s="129"/>
      <c r="BA26" s="125"/>
      <c r="BB26" s="119"/>
      <c r="BC26" s="119"/>
      <c r="BE26" s="36"/>
      <c r="BH26" s="46"/>
      <c r="BK26" s="47" t="s">
        <v>105</v>
      </c>
      <c r="BL26" s="229" t="e">
        <f>SUM(BL4:BL25)</f>
        <v>#REF!</v>
      </c>
    </row>
    <row r="27" spans="1:64" ht="9.9499999999999993" customHeight="1" x14ac:dyDescent="0.2">
      <c r="A27" s="135"/>
      <c r="B27" s="141"/>
      <c r="C27" s="138"/>
      <c r="D27" s="132"/>
      <c r="E27" s="144"/>
      <c r="F27" s="144"/>
      <c r="G27" s="144"/>
      <c r="H27" s="144"/>
      <c r="I27" s="144"/>
      <c r="J27" s="141"/>
      <c r="K27" s="138"/>
      <c r="L27" s="132"/>
      <c r="M27" s="213"/>
      <c r="N27" s="132"/>
      <c r="O27" s="132"/>
      <c r="P27" s="178"/>
      <c r="Q27" s="181"/>
      <c r="R27" s="10" t="s">
        <v>14</v>
      </c>
      <c r="S27" s="22"/>
      <c r="T27" s="161"/>
      <c r="U27" s="184"/>
      <c r="V27" s="187"/>
      <c r="W27" s="99"/>
      <c r="X27" s="99"/>
      <c r="Y27" s="99"/>
      <c r="AA27" s="57" t="str">
        <f t="shared" si="0"/>
        <v/>
      </c>
      <c r="AB27" s="61" t="str">
        <f t="shared" si="1"/>
        <v/>
      </c>
      <c r="AC27" s="57" t="b">
        <f t="shared" si="2"/>
        <v>0</v>
      </c>
      <c r="AD27" s="61" t="str">
        <f t="shared" si="3"/>
        <v/>
      </c>
      <c r="AF27" s="43">
        <f>IF(S27="ja",0.4,0)</f>
        <v>0</v>
      </c>
      <c r="AG27" s="44"/>
      <c r="AH27" s="44"/>
      <c r="AI27" s="44">
        <f>IF(V25=1,AF27,0)</f>
        <v>0</v>
      </c>
      <c r="AK27" s="45"/>
      <c r="AL27" s="44">
        <f>IF(V25=2,AF27,0)</f>
        <v>0</v>
      </c>
      <c r="AM27" s="44"/>
      <c r="AN27" s="147"/>
      <c r="AP27" s="147"/>
      <c r="AQ27" s="114"/>
      <c r="AR27" s="117"/>
      <c r="AS27" s="111"/>
      <c r="AT27" s="111"/>
      <c r="AU27" s="126"/>
      <c r="AV27" s="126"/>
      <c r="AW27" s="126"/>
      <c r="AX27" s="126"/>
      <c r="AY27" s="126"/>
      <c r="AZ27" s="129"/>
      <c r="BA27" s="125"/>
      <c r="BB27" s="119"/>
      <c r="BC27" s="119"/>
      <c r="BE27" s="36"/>
      <c r="BH27" s="46"/>
      <c r="BL27" s="229"/>
    </row>
    <row r="28" spans="1:64" ht="9.9499999999999993" customHeight="1" thickBot="1" x14ac:dyDescent="0.25">
      <c r="A28" s="136"/>
      <c r="B28" s="142"/>
      <c r="C28" s="139"/>
      <c r="D28" s="133"/>
      <c r="E28" s="145"/>
      <c r="F28" s="145"/>
      <c r="G28" s="145"/>
      <c r="H28" s="145"/>
      <c r="I28" s="145"/>
      <c r="J28" s="142"/>
      <c r="K28" s="139"/>
      <c r="L28" s="133"/>
      <c r="M28" s="213"/>
      <c r="N28" s="133"/>
      <c r="O28" s="133"/>
      <c r="P28" s="179"/>
      <c r="Q28" s="182"/>
      <c r="R28" s="11" t="s">
        <v>15</v>
      </c>
      <c r="S28" s="23"/>
      <c r="T28" s="162"/>
      <c r="U28" s="185"/>
      <c r="V28" s="188"/>
      <c r="W28" s="99"/>
      <c r="X28" s="99"/>
      <c r="Y28" s="99"/>
      <c r="AA28" s="57" t="str">
        <f t="shared" si="0"/>
        <v/>
      </c>
      <c r="AB28" s="61" t="str">
        <f t="shared" si="1"/>
        <v/>
      </c>
      <c r="AC28" s="57" t="b">
        <f t="shared" si="2"/>
        <v>0</v>
      </c>
      <c r="AD28" s="61" t="str">
        <f t="shared" si="3"/>
        <v/>
      </c>
      <c r="AF28" s="43">
        <f>SUM(AF25:AF27)</f>
        <v>0</v>
      </c>
      <c r="AG28" s="44"/>
      <c r="AH28" s="44"/>
      <c r="AI28" s="44"/>
      <c r="AK28" s="45"/>
      <c r="AN28" s="147"/>
      <c r="AP28" s="147"/>
      <c r="AQ28" s="115"/>
      <c r="AR28" s="118"/>
      <c r="AS28" s="112"/>
      <c r="AT28" s="112"/>
      <c r="AU28" s="127"/>
      <c r="AV28" s="127"/>
      <c r="AW28" s="127"/>
      <c r="AX28" s="127"/>
      <c r="AY28" s="127"/>
      <c r="AZ28" s="130"/>
      <c r="BA28" s="125"/>
      <c r="BB28" s="119"/>
      <c r="BC28" s="119"/>
      <c r="BE28" s="36"/>
      <c r="BH28" s="46"/>
      <c r="BK28" s="33" t="s">
        <v>101</v>
      </c>
      <c r="BL28" s="33">
        <v>1</v>
      </c>
    </row>
    <row r="29" spans="1:64" ht="9.9499999999999993" customHeight="1" x14ac:dyDescent="0.2">
      <c r="A29" s="134"/>
      <c r="B29" s="140"/>
      <c r="C29" s="137"/>
      <c r="D29" s="131"/>
      <c r="E29" s="143"/>
      <c r="F29" s="143"/>
      <c r="G29" s="143"/>
      <c r="H29" s="143"/>
      <c r="I29" s="143"/>
      <c r="J29" s="140"/>
      <c r="K29" s="137"/>
      <c r="L29" s="131"/>
      <c r="M29" s="213"/>
      <c r="N29" s="131"/>
      <c r="O29" s="131"/>
      <c r="P29" s="177"/>
      <c r="Q29" s="180"/>
      <c r="R29" s="9" t="s">
        <v>12</v>
      </c>
      <c r="S29" s="102"/>
      <c r="T29" s="160"/>
      <c r="U29" s="183" t="str">
        <f>IF(AND($L$9&lt;&gt;"",$P$9&lt;&gt;"",B29&lt;&gt;"",C29&lt;&gt;"",J29&lt;&gt;"",K29&lt;&gt;""),IF(AD29-AB29&lt;0.01,"Fehler",AD29-AB29),"")</f>
        <v/>
      </c>
      <c r="V29" s="186"/>
      <c r="W29" s="99"/>
      <c r="X29" s="99"/>
      <c r="Y29" s="99"/>
      <c r="AA29" s="57" t="str">
        <f t="shared" si="0"/>
        <v/>
      </c>
      <c r="AB29" s="61" t="str">
        <f t="shared" si="1"/>
        <v/>
      </c>
      <c r="AC29" s="57" t="b">
        <f t="shared" si="2"/>
        <v>0</v>
      </c>
      <c r="AD29" s="61" t="str">
        <f t="shared" si="3"/>
        <v/>
      </c>
      <c r="AF29" s="43">
        <f>IF(S29="ja",0.15,0)</f>
        <v>0</v>
      </c>
      <c r="AG29" s="44">
        <f>IF(V29=1,AF29,0)</f>
        <v>0</v>
      </c>
      <c r="AH29" s="44"/>
      <c r="AI29" s="44"/>
      <c r="AJ29" s="44">
        <f>IF(V29=2,AF29,0)</f>
        <v>0</v>
      </c>
      <c r="AK29" s="45"/>
      <c r="AL29" s="44"/>
      <c r="AM29" s="44"/>
      <c r="AN29" s="147">
        <f>COUNTIF(T29,"ja")</f>
        <v>0</v>
      </c>
      <c r="AP29" s="147">
        <f>IF(AND(D29="D",L29="D"),0,IF(D29="D",$S$7,IF(L29="D",$S$7,$S$7*2)))</f>
        <v>0</v>
      </c>
      <c r="AQ29" s="113">
        <f>IF($S$4="nein",IF(N29&lt;O29,N29,O29),O29-AT29)</f>
        <v>0</v>
      </c>
      <c r="AR29" s="116">
        <f>IF($S$4="nein",IF(N29&gt;O29,0,O29-N29),IF(O29&lt;&gt;N29,IF(AP29&gt;=O29,AP29+O29-N29,IF((AP29+(O29-N29))&gt;O29,O29,AP29+(O29-N29))),IF(AP29&gt;=O29,AP29+O29-N29,AP29)))</f>
        <v>0</v>
      </c>
      <c r="AS29" s="110">
        <f>IF(AQ29&lt;0,0,AQ29)</f>
        <v>0</v>
      </c>
      <c r="AT29" s="110">
        <f>IF(AR29&lt;0,0,IF(AR29&gt;O29,O29,AR29))</f>
        <v>0</v>
      </c>
      <c r="AU29" s="126">
        <f>IF(BA29="NEIN",0,IF(V29=1,IF(U29&gt;0.209,IF(U29&lt;0.334,1,0),0),0))</f>
        <v>0</v>
      </c>
      <c r="AV29" s="126">
        <f>IF(BA29="NEIN",0,IF(V29=1,IF(U29&gt;0.34,IF(U29&lt;=0.5,1,0),0),0))</f>
        <v>0</v>
      </c>
      <c r="AW29" s="126">
        <f>IF(BA29="NEIN",0,IF(V29=1,IF(U29&gt;0.5,1,0),0))</f>
        <v>0</v>
      </c>
      <c r="AX29" s="126">
        <f>IF(BA29="NEIN",0,IF(V29=2,IF(U29&gt;0.209,IF(U29&lt;0.334,1,0),0),0))</f>
        <v>0</v>
      </c>
      <c r="AY29" s="126">
        <f>IF(BA29="NEIN",0,IF(V29=2,IF(U29&gt;0.34,IF(U29&lt;=0.5,1,0),0),0))</f>
        <v>0</v>
      </c>
      <c r="AZ29" s="128">
        <f>IF(BA29="NEIN",0,IF(V29=2,IF(U29&gt;0.5,1,0),0))</f>
        <v>0</v>
      </c>
      <c r="BA29" s="125" t="str">
        <f>IF(OR(A29="A",A29="B",A29="C",A29="D",A29="G"),"JA","NEIN")</f>
        <v>NEIN</v>
      </c>
      <c r="BB29" s="119" t="str">
        <f>IF(AND(OR(A29="B",A29="d",A29="F",A29="G"),O29&gt;0),1,"")</f>
        <v/>
      </c>
      <c r="BC29" s="119"/>
      <c r="BE29" s="36"/>
      <c r="BH29" s="46"/>
      <c r="BK29" s="33" t="s">
        <v>102</v>
      </c>
      <c r="BL29" s="33">
        <v>21</v>
      </c>
    </row>
    <row r="30" spans="1:64" ht="9.9499999999999993" customHeight="1" x14ac:dyDescent="0.2">
      <c r="A30" s="135"/>
      <c r="B30" s="141"/>
      <c r="C30" s="138"/>
      <c r="D30" s="132"/>
      <c r="E30" s="144"/>
      <c r="F30" s="144"/>
      <c r="G30" s="144"/>
      <c r="H30" s="144"/>
      <c r="I30" s="144"/>
      <c r="J30" s="141"/>
      <c r="K30" s="138"/>
      <c r="L30" s="132"/>
      <c r="M30" s="213"/>
      <c r="N30" s="132"/>
      <c r="O30" s="132"/>
      <c r="P30" s="178"/>
      <c r="Q30" s="181"/>
      <c r="R30" s="10" t="s">
        <v>13</v>
      </c>
      <c r="S30" s="22"/>
      <c r="T30" s="161"/>
      <c r="U30" s="184"/>
      <c r="V30" s="187"/>
      <c r="W30" s="99"/>
      <c r="X30" s="99"/>
      <c r="Y30" s="99"/>
      <c r="AA30" s="57" t="str">
        <f t="shared" si="0"/>
        <v/>
      </c>
      <c r="AB30" s="61" t="str">
        <f t="shared" si="1"/>
        <v/>
      </c>
      <c r="AC30" s="57" t="b">
        <f t="shared" si="2"/>
        <v>0</v>
      </c>
      <c r="AD30" s="61" t="str">
        <f t="shared" si="3"/>
        <v/>
      </c>
      <c r="AF30" s="43">
        <f>IF(S30="ja",0.4,0)</f>
        <v>0</v>
      </c>
      <c r="AG30" s="44"/>
      <c r="AH30" s="44">
        <f>IF(V29=1,AF30,0)</f>
        <v>0</v>
      </c>
      <c r="AI30" s="44"/>
      <c r="AK30" s="44">
        <f>IF(V29=2,AF30,0)</f>
        <v>0</v>
      </c>
      <c r="AL30" s="44"/>
      <c r="AM30" s="44"/>
      <c r="AN30" s="147"/>
      <c r="AP30" s="147"/>
      <c r="AQ30" s="114"/>
      <c r="AR30" s="117"/>
      <c r="AS30" s="111"/>
      <c r="AT30" s="111"/>
      <c r="AU30" s="126"/>
      <c r="AV30" s="126"/>
      <c r="AW30" s="126"/>
      <c r="AX30" s="126"/>
      <c r="AY30" s="126"/>
      <c r="AZ30" s="129"/>
      <c r="BA30" s="125"/>
      <c r="BB30" s="119"/>
      <c r="BC30" s="119"/>
      <c r="BE30" s="36"/>
      <c r="BK30" s="33" t="s">
        <v>103</v>
      </c>
      <c r="BL30" s="33">
        <v>22</v>
      </c>
    </row>
    <row r="31" spans="1:64" ht="9.9499999999999993" customHeight="1" x14ac:dyDescent="0.2">
      <c r="A31" s="135"/>
      <c r="B31" s="141"/>
      <c r="C31" s="138"/>
      <c r="D31" s="132"/>
      <c r="E31" s="144"/>
      <c r="F31" s="144"/>
      <c r="G31" s="144"/>
      <c r="H31" s="144"/>
      <c r="I31" s="144"/>
      <c r="J31" s="141"/>
      <c r="K31" s="138"/>
      <c r="L31" s="132"/>
      <c r="M31" s="213"/>
      <c r="N31" s="132"/>
      <c r="O31" s="132"/>
      <c r="P31" s="178"/>
      <c r="Q31" s="181"/>
      <c r="R31" s="10" t="s">
        <v>14</v>
      </c>
      <c r="S31" s="22"/>
      <c r="T31" s="161"/>
      <c r="U31" s="184"/>
      <c r="V31" s="187"/>
      <c r="W31" s="99"/>
      <c r="X31" s="99"/>
      <c r="Y31" s="99"/>
      <c r="AA31" s="57" t="str">
        <f t="shared" si="0"/>
        <v/>
      </c>
      <c r="AB31" s="61" t="str">
        <f t="shared" si="1"/>
        <v/>
      </c>
      <c r="AC31" s="57" t="b">
        <f t="shared" si="2"/>
        <v>0</v>
      </c>
      <c r="AD31" s="61" t="str">
        <f t="shared" si="3"/>
        <v/>
      </c>
      <c r="AF31" s="43">
        <f>IF(S31="ja",0.4,0)</f>
        <v>0</v>
      </c>
      <c r="AG31" s="44"/>
      <c r="AH31" s="44"/>
      <c r="AI31" s="44">
        <f>IF(V29=1,AF31,0)</f>
        <v>0</v>
      </c>
      <c r="AK31" s="45"/>
      <c r="AL31" s="44">
        <f>IF(V29=2,AF31,0)</f>
        <v>0</v>
      </c>
      <c r="AM31" s="44"/>
      <c r="AN31" s="147"/>
      <c r="AP31" s="147"/>
      <c r="AQ31" s="114"/>
      <c r="AR31" s="117"/>
      <c r="AS31" s="111"/>
      <c r="AT31" s="111"/>
      <c r="AU31" s="126"/>
      <c r="AV31" s="126"/>
      <c r="AW31" s="126"/>
      <c r="AX31" s="126"/>
      <c r="AY31" s="126"/>
      <c r="AZ31" s="129"/>
      <c r="BA31" s="125"/>
      <c r="BB31" s="119"/>
      <c r="BC31" s="119"/>
      <c r="BE31" s="36"/>
      <c r="BK31" s="33" t="s">
        <v>104</v>
      </c>
      <c r="BL31" s="33">
        <v>3</v>
      </c>
    </row>
    <row r="32" spans="1:64" ht="9.9499999999999993" customHeight="1" thickBot="1" x14ac:dyDescent="0.25">
      <c r="A32" s="136"/>
      <c r="B32" s="142"/>
      <c r="C32" s="139"/>
      <c r="D32" s="133"/>
      <c r="E32" s="145"/>
      <c r="F32" s="145"/>
      <c r="G32" s="145"/>
      <c r="H32" s="145"/>
      <c r="I32" s="145"/>
      <c r="J32" s="142"/>
      <c r="K32" s="139"/>
      <c r="L32" s="133"/>
      <c r="M32" s="213"/>
      <c r="N32" s="133"/>
      <c r="O32" s="133"/>
      <c r="P32" s="179"/>
      <c r="Q32" s="182"/>
      <c r="R32" s="11" t="s">
        <v>15</v>
      </c>
      <c r="S32" s="23"/>
      <c r="T32" s="162"/>
      <c r="U32" s="185"/>
      <c r="V32" s="188"/>
      <c r="W32" s="99"/>
      <c r="X32" s="99"/>
      <c r="Y32" s="99"/>
      <c r="AA32" s="57" t="str">
        <f t="shared" si="0"/>
        <v/>
      </c>
      <c r="AB32" s="61" t="str">
        <f t="shared" si="1"/>
        <v/>
      </c>
      <c r="AC32" s="57" t="b">
        <f t="shared" si="2"/>
        <v>0</v>
      </c>
      <c r="AD32" s="61" t="str">
        <f t="shared" si="3"/>
        <v/>
      </c>
      <c r="AF32" s="43">
        <f>SUM(AF29:AF31)</f>
        <v>0</v>
      </c>
      <c r="AG32" s="44"/>
      <c r="AH32" s="44"/>
      <c r="AI32" s="44"/>
      <c r="AK32" s="45"/>
      <c r="AN32" s="147"/>
      <c r="AP32" s="147"/>
      <c r="AQ32" s="115"/>
      <c r="AR32" s="118"/>
      <c r="AS32" s="112"/>
      <c r="AT32" s="112"/>
      <c r="AU32" s="127"/>
      <c r="AV32" s="127"/>
      <c r="AW32" s="127"/>
      <c r="AX32" s="127"/>
      <c r="AY32" s="127"/>
      <c r="AZ32" s="130"/>
      <c r="BA32" s="125"/>
      <c r="BB32" s="119"/>
      <c r="BC32" s="119"/>
      <c r="BE32" s="36"/>
    </row>
    <row r="33" spans="1:57" ht="9.9499999999999993" customHeight="1" x14ac:dyDescent="0.2">
      <c r="A33" s="134"/>
      <c r="B33" s="140"/>
      <c r="C33" s="137"/>
      <c r="D33" s="131"/>
      <c r="E33" s="143"/>
      <c r="F33" s="143"/>
      <c r="G33" s="143"/>
      <c r="H33" s="143"/>
      <c r="I33" s="143"/>
      <c r="J33" s="140"/>
      <c r="K33" s="137"/>
      <c r="L33" s="131"/>
      <c r="M33" s="213"/>
      <c r="N33" s="131"/>
      <c r="O33" s="131"/>
      <c r="P33" s="177"/>
      <c r="Q33" s="180"/>
      <c r="R33" s="9" t="s">
        <v>12</v>
      </c>
      <c r="S33" s="102"/>
      <c r="T33" s="160"/>
      <c r="U33" s="183" t="str">
        <f>IF(AND($L$9&lt;&gt;"",$P$9&lt;&gt;"",B33&lt;&gt;"",C33&lt;&gt;"",J33&lt;&gt;"",K33&lt;&gt;""),IF(AD33-AB33&lt;0.01,"Fehler",AD33-AB33),"")</f>
        <v/>
      </c>
      <c r="V33" s="186"/>
      <c r="W33" s="99"/>
      <c r="X33" s="99"/>
      <c r="Y33" s="99"/>
      <c r="AA33" s="57" t="str">
        <f t="shared" si="0"/>
        <v/>
      </c>
      <c r="AB33" s="61" t="str">
        <f t="shared" si="1"/>
        <v/>
      </c>
      <c r="AC33" s="57" t="b">
        <f t="shared" si="2"/>
        <v>0</v>
      </c>
      <c r="AD33" s="61" t="str">
        <f t="shared" si="3"/>
        <v/>
      </c>
      <c r="AF33" s="43">
        <f>IF(S33="ja",0.15,0)</f>
        <v>0</v>
      </c>
      <c r="AG33" s="44">
        <f>IF(V33=1,AF33,0)</f>
        <v>0</v>
      </c>
      <c r="AH33" s="44"/>
      <c r="AI33" s="44"/>
      <c r="AJ33" s="44">
        <f>IF(V33=2,AF33,0)</f>
        <v>0</v>
      </c>
      <c r="AK33" s="45"/>
      <c r="AL33" s="44"/>
      <c r="AM33" s="44"/>
      <c r="AN33" s="147">
        <f>COUNTIF(T33,"ja")</f>
        <v>0</v>
      </c>
      <c r="AP33" s="147">
        <f>IF(AND(D33="D",L33="D"),0,IF(D33="D",$S$7,IF(L33="D",$S$7,$S$7*2)))</f>
        <v>0</v>
      </c>
      <c r="AQ33" s="113">
        <f>IF($S$4="nein",IF(N33&lt;O33,N33,O33),O33-AT33)</f>
        <v>0</v>
      </c>
      <c r="AR33" s="116">
        <f>IF($S$4="nein",IF(N33&gt;O33,0,O33-N33),IF(O33&lt;&gt;N33,IF(AP33&gt;=O33,AP33+O33-N33,IF((AP33+(O33-N33))&gt;O33,O33,AP33+(O33-N33))),IF(AP33&gt;=O33,AP33+O33-N33,AP33)))</f>
        <v>0</v>
      </c>
      <c r="AS33" s="110">
        <f>IF(AQ33&lt;0,0,AQ33)</f>
        <v>0</v>
      </c>
      <c r="AT33" s="110">
        <f>IF(AR33&lt;0,0,IF(AR33&gt;O33,O33,AR33))</f>
        <v>0</v>
      </c>
      <c r="AU33" s="126">
        <f>IF(BA33="NEIN",0,IF(V33=1,IF(U33&gt;0.209,IF(U33&lt;0.334,1,0),0),0))</f>
        <v>0</v>
      </c>
      <c r="AV33" s="126">
        <f>IF(BA33="NEIN",0,IF(V33=1,IF(U33&gt;0.34,IF(U33&lt;=0.5,1,0),0),0))</f>
        <v>0</v>
      </c>
      <c r="AW33" s="126">
        <f>IF(BA33="NEIN",0,IF(V33=1,IF(U33&gt;0.5,1,0),0))</f>
        <v>0</v>
      </c>
      <c r="AX33" s="126">
        <f>IF(BA33="NEIN",0,IF(V33=2,IF(U33&gt;0.209,IF(U33&lt;0.334,1,0),0),0))</f>
        <v>0</v>
      </c>
      <c r="AY33" s="126">
        <f>IF(BA33="NEIN",0,IF(V33=2,IF(U33&gt;0.34,IF(U33&lt;=0.5,1,0),0),0))</f>
        <v>0</v>
      </c>
      <c r="AZ33" s="128">
        <f>IF(BA33="NEIN",0,IF(V33=2,IF(U33&gt;0.5,1,0),0))</f>
        <v>0</v>
      </c>
      <c r="BA33" s="125" t="str">
        <f>IF(OR(A33="A",A33="B",A33="C",A33="D",A33="G"),"JA","NEIN")</f>
        <v>NEIN</v>
      </c>
      <c r="BB33" s="119" t="str">
        <f>IF(AND(OR(A33="B",A33="d",A33="F",A33="G"),O33&gt;0),1,"")</f>
        <v/>
      </c>
      <c r="BC33" s="119"/>
      <c r="BE33" s="36"/>
    </row>
    <row r="34" spans="1:57" ht="9.9499999999999993" customHeight="1" x14ac:dyDescent="0.2">
      <c r="A34" s="135"/>
      <c r="B34" s="141"/>
      <c r="C34" s="138"/>
      <c r="D34" s="132"/>
      <c r="E34" s="144"/>
      <c r="F34" s="144"/>
      <c r="G34" s="144"/>
      <c r="H34" s="144"/>
      <c r="I34" s="144"/>
      <c r="J34" s="141"/>
      <c r="K34" s="138"/>
      <c r="L34" s="132"/>
      <c r="M34" s="213"/>
      <c r="N34" s="132"/>
      <c r="O34" s="132"/>
      <c r="P34" s="178"/>
      <c r="Q34" s="181"/>
      <c r="R34" s="10" t="s">
        <v>13</v>
      </c>
      <c r="S34" s="22"/>
      <c r="T34" s="161"/>
      <c r="U34" s="184"/>
      <c r="V34" s="187"/>
      <c r="W34" s="99"/>
      <c r="X34" s="99"/>
      <c r="Y34" s="99"/>
      <c r="AA34" s="57" t="str">
        <f t="shared" si="0"/>
        <v/>
      </c>
      <c r="AB34" s="61" t="str">
        <f t="shared" si="1"/>
        <v/>
      </c>
      <c r="AC34" s="57" t="b">
        <f t="shared" si="2"/>
        <v>0</v>
      </c>
      <c r="AD34" s="61" t="str">
        <f t="shared" si="3"/>
        <v/>
      </c>
      <c r="AF34" s="43">
        <f>IF(S34="ja",0.4,0)</f>
        <v>0</v>
      </c>
      <c r="AG34" s="44"/>
      <c r="AH34" s="44">
        <f>IF(V33=1,AF34,0)</f>
        <v>0</v>
      </c>
      <c r="AI34" s="44"/>
      <c r="AK34" s="44">
        <f>IF(V33=2,AF34,0)</f>
        <v>0</v>
      </c>
      <c r="AL34" s="44"/>
      <c r="AM34" s="44"/>
      <c r="AN34" s="147"/>
      <c r="AP34" s="147"/>
      <c r="AQ34" s="114"/>
      <c r="AR34" s="117"/>
      <c r="AS34" s="111"/>
      <c r="AT34" s="111"/>
      <c r="AU34" s="126"/>
      <c r="AV34" s="126"/>
      <c r="AW34" s="126"/>
      <c r="AX34" s="126"/>
      <c r="AY34" s="126"/>
      <c r="AZ34" s="129"/>
      <c r="BA34" s="125"/>
      <c r="BB34" s="119"/>
      <c r="BC34" s="119"/>
      <c r="BE34" s="36"/>
    </row>
    <row r="35" spans="1:57" ht="9.9499999999999993" customHeight="1" x14ac:dyDescent="0.2">
      <c r="A35" s="135"/>
      <c r="B35" s="141"/>
      <c r="C35" s="138"/>
      <c r="D35" s="132"/>
      <c r="E35" s="144"/>
      <c r="F35" s="144"/>
      <c r="G35" s="144"/>
      <c r="H35" s="144"/>
      <c r="I35" s="144"/>
      <c r="J35" s="141"/>
      <c r="K35" s="138"/>
      <c r="L35" s="132"/>
      <c r="M35" s="213"/>
      <c r="N35" s="132"/>
      <c r="O35" s="132"/>
      <c r="P35" s="178"/>
      <c r="Q35" s="181"/>
      <c r="R35" s="10" t="s">
        <v>14</v>
      </c>
      <c r="S35" s="22"/>
      <c r="T35" s="161"/>
      <c r="U35" s="184"/>
      <c r="V35" s="187"/>
      <c r="W35" s="99"/>
      <c r="X35" s="99"/>
      <c r="Y35" s="99"/>
      <c r="AA35" s="57" t="str">
        <f t="shared" si="0"/>
        <v/>
      </c>
      <c r="AB35" s="61" t="str">
        <f t="shared" si="1"/>
        <v/>
      </c>
      <c r="AC35" s="57" t="b">
        <f t="shared" si="2"/>
        <v>0</v>
      </c>
      <c r="AD35" s="61" t="str">
        <f t="shared" si="3"/>
        <v/>
      </c>
      <c r="AF35" s="43">
        <f>IF(S35="ja",0.4,0)</f>
        <v>0</v>
      </c>
      <c r="AG35" s="44"/>
      <c r="AH35" s="44"/>
      <c r="AI35" s="44">
        <f>IF(V33=1,AF35,0)</f>
        <v>0</v>
      </c>
      <c r="AK35" s="45"/>
      <c r="AL35" s="44">
        <f>IF(V33=2,AF35,0)</f>
        <v>0</v>
      </c>
      <c r="AM35" s="44"/>
      <c r="AN35" s="147"/>
      <c r="AP35" s="147"/>
      <c r="AQ35" s="114"/>
      <c r="AR35" s="117"/>
      <c r="AS35" s="111"/>
      <c r="AT35" s="111"/>
      <c r="AU35" s="126"/>
      <c r="AV35" s="126"/>
      <c r="AW35" s="126"/>
      <c r="AX35" s="126"/>
      <c r="AY35" s="126"/>
      <c r="AZ35" s="129"/>
      <c r="BA35" s="125"/>
      <c r="BB35" s="119"/>
      <c r="BC35" s="119"/>
      <c r="BE35" s="36"/>
    </row>
    <row r="36" spans="1:57" ht="9.9499999999999993" customHeight="1" thickBot="1" x14ac:dyDescent="0.25">
      <c r="A36" s="136"/>
      <c r="B36" s="142"/>
      <c r="C36" s="139"/>
      <c r="D36" s="133"/>
      <c r="E36" s="145"/>
      <c r="F36" s="145"/>
      <c r="G36" s="145"/>
      <c r="H36" s="145"/>
      <c r="I36" s="145"/>
      <c r="J36" s="142"/>
      <c r="K36" s="139"/>
      <c r="L36" s="133"/>
      <c r="M36" s="213"/>
      <c r="N36" s="133"/>
      <c r="O36" s="133"/>
      <c r="P36" s="179"/>
      <c r="Q36" s="182"/>
      <c r="R36" s="11" t="s">
        <v>15</v>
      </c>
      <c r="S36" s="23"/>
      <c r="T36" s="162"/>
      <c r="U36" s="185"/>
      <c r="V36" s="188"/>
      <c r="W36" s="99"/>
      <c r="X36" s="99"/>
      <c r="Y36" s="99"/>
      <c r="AA36" s="57" t="str">
        <f t="shared" si="0"/>
        <v/>
      </c>
      <c r="AB36" s="61" t="str">
        <f t="shared" si="1"/>
        <v/>
      </c>
      <c r="AC36" s="57" t="b">
        <f t="shared" si="2"/>
        <v>0</v>
      </c>
      <c r="AD36" s="61" t="str">
        <f t="shared" si="3"/>
        <v/>
      </c>
      <c r="AF36" s="43">
        <f>SUM(AF33:AF35)</f>
        <v>0</v>
      </c>
      <c r="AG36" s="44"/>
      <c r="AH36" s="44"/>
      <c r="AI36" s="44"/>
      <c r="AK36" s="45"/>
      <c r="AN36" s="147"/>
      <c r="AP36" s="147"/>
      <c r="AQ36" s="115"/>
      <c r="AR36" s="118"/>
      <c r="AS36" s="112"/>
      <c r="AT36" s="112"/>
      <c r="AU36" s="127"/>
      <c r="AV36" s="127"/>
      <c r="AW36" s="127"/>
      <c r="AX36" s="127"/>
      <c r="AY36" s="127"/>
      <c r="AZ36" s="130"/>
      <c r="BA36" s="125"/>
      <c r="BB36" s="119"/>
      <c r="BC36" s="119"/>
      <c r="BE36" s="36"/>
    </row>
    <row r="37" spans="1:57" ht="9.9499999999999993" customHeight="1" x14ac:dyDescent="0.2">
      <c r="A37" s="134"/>
      <c r="B37" s="140"/>
      <c r="C37" s="137"/>
      <c r="D37" s="131"/>
      <c r="E37" s="143"/>
      <c r="F37" s="143"/>
      <c r="G37" s="143"/>
      <c r="H37" s="143"/>
      <c r="I37" s="143"/>
      <c r="J37" s="140"/>
      <c r="K37" s="137"/>
      <c r="L37" s="131"/>
      <c r="M37" s="213"/>
      <c r="N37" s="131"/>
      <c r="O37" s="131"/>
      <c r="P37" s="177"/>
      <c r="Q37" s="180"/>
      <c r="R37" s="9" t="s">
        <v>12</v>
      </c>
      <c r="S37" s="102"/>
      <c r="T37" s="160"/>
      <c r="U37" s="183" t="str">
        <f>IF(AND($L$9&lt;&gt;"",$P$9&lt;&gt;"",B37&lt;&gt;"",C37&lt;&gt;"",J37&lt;&gt;"",K37&lt;&gt;""),IF(AD37-AB37&lt;0.01,"Fehler",AD37-AB37),"")</f>
        <v/>
      </c>
      <c r="V37" s="186"/>
      <c r="W37" s="99"/>
      <c r="X37" s="99"/>
      <c r="Y37" s="99"/>
      <c r="AA37" s="57" t="str">
        <f t="shared" si="0"/>
        <v/>
      </c>
      <c r="AB37" s="61" t="str">
        <f t="shared" si="1"/>
        <v/>
      </c>
      <c r="AC37" s="57" t="b">
        <f t="shared" si="2"/>
        <v>0</v>
      </c>
      <c r="AD37" s="61" t="str">
        <f t="shared" si="3"/>
        <v/>
      </c>
      <c r="AF37" s="43">
        <f>IF(S37="ja",0.15,0)</f>
        <v>0</v>
      </c>
      <c r="AG37" s="44">
        <f>IF(V37=1,AF37,0)</f>
        <v>0</v>
      </c>
      <c r="AH37" s="44"/>
      <c r="AI37" s="44"/>
      <c r="AJ37" s="44">
        <f>IF(V37=2,AF37,0)</f>
        <v>0</v>
      </c>
      <c r="AK37" s="45"/>
      <c r="AL37" s="44"/>
      <c r="AM37" s="44"/>
      <c r="AN37" s="147">
        <f>COUNTIF(T37,"ja")</f>
        <v>0</v>
      </c>
      <c r="AP37" s="147">
        <f>IF(AND(D37="D",L37="D"),0,IF(D37="D",$S$7,IF(L37="D",$S$7,$S$7*2)))</f>
        <v>0</v>
      </c>
      <c r="AQ37" s="113">
        <f>IF($S$4="nein",IF(N37&lt;O37,N37,O37),O37-AT37)</f>
        <v>0</v>
      </c>
      <c r="AR37" s="116">
        <f>IF($S$4="nein",IF(N37&gt;O37,0,O37-N37),IF(O37&lt;&gt;N37,IF(AP37&gt;=O37,AP37+O37-N37,IF((AP37+(O37-N37))&gt;O37,O37,AP37+(O37-N37))),IF(AP37&gt;=O37,AP37+O37-N37,AP37)))</f>
        <v>0</v>
      </c>
      <c r="AS37" s="110">
        <f>IF(AQ37&lt;0,0,AQ37)</f>
        <v>0</v>
      </c>
      <c r="AT37" s="110">
        <f>IF(AR37&lt;0,0,IF(AR37&gt;O37,O37,AR37))</f>
        <v>0</v>
      </c>
      <c r="AU37" s="126">
        <f>IF(BA37="NEIN",0,IF(V37=1,IF(U37&gt;0.209,IF(U37&lt;0.334,1,0),0),0))</f>
        <v>0</v>
      </c>
      <c r="AV37" s="126">
        <f>IF(BA37="NEIN",0,IF(V37=1,IF(U37&gt;0.34,IF(U37&lt;=0.5,1,0),0),0))</f>
        <v>0</v>
      </c>
      <c r="AW37" s="126">
        <f>IF(BA37="NEIN",0,IF(V37=1,IF(U37&gt;0.5,1,0),0))</f>
        <v>0</v>
      </c>
      <c r="AX37" s="126">
        <f>IF(BA37="NEIN",0,IF(V37=2,IF(U37&gt;0.209,IF(U37&lt;0.334,1,0),0),0))</f>
        <v>0</v>
      </c>
      <c r="AY37" s="126">
        <f>IF(BA37="NEIN",0,IF(V37=2,IF(U37&gt;0.34,IF(U37&lt;=0.5,1,0),0),0))</f>
        <v>0</v>
      </c>
      <c r="AZ37" s="128">
        <f>IF(BA37="NEIN",0,IF(V37=2,IF(U37&gt;0.5,1,0),0))</f>
        <v>0</v>
      </c>
      <c r="BA37" s="125" t="str">
        <f>IF(OR(A37="A",A37="B",A37="C",A37="D",A37="G"),"JA","NEIN")</f>
        <v>NEIN</v>
      </c>
      <c r="BB37" s="119" t="str">
        <f>IF(AND(OR(A37="B",A37="d",A37="F",A37="G"),O37&gt;0),1,"")</f>
        <v/>
      </c>
      <c r="BC37" s="119"/>
      <c r="BE37" s="36"/>
    </row>
    <row r="38" spans="1:57" ht="9.9499999999999993" customHeight="1" x14ac:dyDescent="0.2">
      <c r="A38" s="135"/>
      <c r="B38" s="141"/>
      <c r="C38" s="138"/>
      <c r="D38" s="132"/>
      <c r="E38" s="144"/>
      <c r="F38" s="144"/>
      <c r="G38" s="144"/>
      <c r="H38" s="144"/>
      <c r="I38" s="144"/>
      <c r="J38" s="141"/>
      <c r="K38" s="138"/>
      <c r="L38" s="132"/>
      <c r="M38" s="213"/>
      <c r="N38" s="132"/>
      <c r="O38" s="132"/>
      <c r="P38" s="178"/>
      <c r="Q38" s="181"/>
      <c r="R38" s="10" t="s">
        <v>13</v>
      </c>
      <c r="S38" s="22"/>
      <c r="T38" s="161"/>
      <c r="U38" s="184"/>
      <c r="V38" s="187"/>
      <c r="W38" s="1"/>
      <c r="X38" s="1"/>
      <c r="Y38" s="1"/>
      <c r="AA38" s="57" t="str">
        <f t="shared" si="0"/>
        <v/>
      </c>
      <c r="AB38" s="61" t="str">
        <f t="shared" si="1"/>
        <v/>
      </c>
      <c r="AC38" s="57" t="b">
        <f t="shared" si="2"/>
        <v>0</v>
      </c>
      <c r="AD38" s="61" t="str">
        <f t="shared" si="3"/>
        <v/>
      </c>
      <c r="AF38" s="43">
        <f>IF(S38="ja",0.4,0)</f>
        <v>0</v>
      </c>
      <c r="AG38" s="44"/>
      <c r="AH38" s="44">
        <f>IF(V37=1,AF38,0)</f>
        <v>0</v>
      </c>
      <c r="AI38" s="44"/>
      <c r="AK38" s="44">
        <f>IF(V37=2,AF38,0)</f>
        <v>0</v>
      </c>
      <c r="AL38" s="44"/>
      <c r="AM38" s="44"/>
      <c r="AN38" s="147"/>
      <c r="AP38" s="147"/>
      <c r="AQ38" s="114"/>
      <c r="AR38" s="117"/>
      <c r="AS38" s="111"/>
      <c r="AT38" s="111"/>
      <c r="AU38" s="126"/>
      <c r="AV38" s="126"/>
      <c r="AW38" s="126"/>
      <c r="AX38" s="126"/>
      <c r="AY38" s="126"/>
      <c r="AZ38" s="129"/>
      <c r="BA38" s="125"/>
      <c r="BB38" s="119"/>
      <c r="BC38" s="119"/>
      <c r="BE38" s="36"/>
    </row>
    <row r="39" spans="1:57" ht="9.9499999999999993" customHeight="1" x14ac:dyDescent="0.2">
      <c r="A39" s="135"/>
      <c r="B39" s="141"/>
      <c r="C39" s="138"/>
      <c r="D39" s="132"/>
      <c r="E39" s="144"/>
      <c r="F39" s="144"/>
      <c r="G39" s="144"/>
      <c r="H39" s="144"/>
      <c r="I39" s="144"/>
      <c r="J39" s="141"/>
      <c r="K39" s="138"/>
      <c r="L39" s="132"/>
      <c r="M39" s="213"/>
      <c r="N39" s="132"/>
      <c r="O39" s="132"/>
      <c r="P39" s="178"/>
      <c r="Q39" s="181"/>
      <c r="R39" s="10" t="s">
        <v>14</v>
      </c>
      <c r="S39" s="22"/>
      <c r="T39" s="161"/>
      <c r="U39" s="184"/>
      <c r="V39" s="187"/>
      <c r="W39" s="1"/>
      <c r="X39" s="1"/>
      <c r="Y39" s="1"/>
      <c r="AA39" s="57" t="str">
        <f t="shared" si="0"/>
        <v/>
      </c>
      <c r="AB39" s="61" t="str">
        <f t="shared" si="1"/>
        <v/>
      </c>
      <c r="AC39" s="57" t="b">
        <f t="shared" si="2"/>
        <v>0</v>
      </c>
      <c r="AD39" s="61" t="str">
        <f t="shared" si="3"/>
        <v/>
      </c>
      <c r="AF39" s="43">
        <f>IF(S39="ja",0.4,0)</f>
        <v>0</v>
      </c>
      <c r="AG39" s="44"/>
      <c r="AH39" s="44"/>
      <c r="AI39" s="44">
        <f>IF(V37=1,AF39,0)</f>
        <v>0</v>
      </c>
      <c r="AK39" s="45"/>
      <c r="AL39" s="44">
        <f>IF(V37=2,AF39,0)</f>
        <v>0</v>
      </c>
      <c r="AM39" s="44"/>
      <c r="AN39" s="147"/>
      <c r="AP39" s="147"/>
      <c r="AQ39" s="114"/>
      <c r="AR39" s="117"/>
      <c r="AS39" s="111"/>
      <c r="AT39" s="111"/>
      <c r="AU39" s="126"/>
      <c r="AV39" s="126"/>
      <c r="AW39" s="126"/>
      <c r="AX39" s="126"/>
      <c r="AY39" s="126"/>
      <c r="AZ39" s="129"/>
      <c r="BA39" s="125"/>
      <c r="BB39" s="119"/>
      <c r="BC39" s="119"/>
      <c r="BE39" s="36"/>
    </row>
    <row r="40" spans="1:57" ht="9.9499999999999993" customHeight="1" thickBot="1" x14ac:dyDescent="0.25">
      <c r="A40" s="136"/>
      <c r="B40" s="142"/>
      <c r="C40" s="139"/>
      <c r="D40" s="133"/>
      <c r="E40" s="145"/>
      <c r="F40" s="145"/>
      <c r="G40" s="145"/>
      <c r="H40" s="145"/>
      <c r="I40" s="145"/>
      <c r="J40" s="142"/>
      <c r="K40" s="139"/>
      <c r="L40" s="133"/>
      <c r="M40" s="213"/>
      <c r="N40" s="133"/>
      <c r="O40" s="133"/>
      <c r="P40" s="179"/>
      <c r="Q40" s="182"/>
      <c r="R40" s="11" t="s">
        <v>15</v>
      </c>
      <c r="S40" s="23"/>
      <c r="T40" s="162"/>
      <c r="U40" s="185"/>
      <c r="V40" s="188"/>
      <c r="W40" s="100"/>
      <c r="X40" s="100"/>
      <c r="Y40" s="100"/>
      <c r="AA40" s="57" t="str">
        <f t="shared" si="0"/>
        <v/>
      </c>
      <c r="AB40" s="61" t="str">
        <f t="shared" si="1"/>
        <v/>
      </c>
      <c r="AC40" s="57" t="b">
        <f t="shared" si="2"/>
        <v>0</v>
      </c>
      <c r="AD40" s="61" t="str">
        <f t="shared" si="3"/>
        <v/>
      </c>
      <c r="AF40" s="43">
        <f>SUM(AF37:AF39)</f>
        <v>0</v>
      </c>
      <c r="AG40" s="44"/>
      <c r="AH40" s="44"/>
      <c r="AI40" s="44"/>
      <c r="AK40" s="45"/>
      <c r="AN40" s="147"/>
      <c r="AP40" s="147"/>
      <c r="AQ40" s="115"/>
      <c r="AR40" s="118"/>
      <c r="AS40" s="112"/>
      <c r="AT40" s="112"/>
      <c r="AU40" s="127"/>
      <c r="AV40" s="127"/>
      <c r="AW40" s="127"/>
      <c r="AX40" s="127"/>
      <c r="AY40" s="127"/>
      <c r="AZ40" s="130"/>
      <c r="BA40" s="125"/>
      <c r="BB40" s="119"/>
      <c r="BC40" s="119"/>
      <c r="BE40" s="36"/>
    </row>
    <row r="41" spans="1:57" ht="9.9499999999999993" customHeight="1" x14ac:dyDescent="0.2">
      <c r="A41" s="134"/>
      <c r="B41" s="140"/>
      <c r="C41" s="137"/>
      <c r="D41" s="131"/>
      <c r="E41" s="143"/>
      <c r="F41" s="143"/>
      <c r="G41" s="143"/>
      <c r="H41" s="143"/>
      <c r="I41" s="143"/>
      <c r="J41" s="140"/>
      <c r="K41" s="137"/>
      <c r="L41" s="131"/>
      <c r="M41" s="213"/>
      <c r="N41" s="131"/>
      <c r="O41" s="131"/>
      <c r="P41" s="177"/>
      <c r="Q41" s="180"/>
      <c r="R41" s="9" t="s">
        <v>12</v>
      </c>
      <c r="S41" s="102"/>
      <c r="T41" s="160"/>
      <c r="U41" s="183" t="str">
        <f>IF(AND($L$9&lt;&gt;"",$P$9&lt;&gt;"",B41&lt;&gt;"",C41&lt;&gt;"",J41&lt;&gt;"",K41&lt;&gt;""),IF(AD41-AB41&lt;0.01,"Fehler",AD41-AB41),"")</f>
        <v/>
      </c>
      <c r="V41" s="186"/>
      <c r="W41" s="100"/>
      <c r="X41" s="100"/>
      <c r="Y41" s="100"/>
      <c r="AA41" s="57" t="str">
        <f t="shared" si="0"/>
        <v/>
      </c>
      <c r="AB41" s="61" t="str">
        <f t="shared" si="1"/>
        <v/>
      </c>
      <c r="AC41" s="57" t="b">
        <f t="shared" si="2"/>
        <v>0</v>
      </c>
      <c r="AD41" s="61" t="str">
        <f t="shared" si="3"/>
        <v/>
      </c>
      <c r="AF41" s="43">
        <f>IF(S41="ja",0.15,0)</f>
        <v>0</v>
      </c>
      <c r="AG41" s="44">
        <f>IF(V41=1,AF41,0)</f>
        <v>0</v>
      </c>
      <c r="AH41" s="44"/>
      <c r="AI41" s="44"/>
      <c r="AJ41" s="44">
        <f>IF(V41=2,AF41,0)</f>
        <v>0</v>
      </c>
      <c r="AK41" s="45"/>
      <c r="AL41" s="44"/>
      <c r="AM41" s="44"/>
      <c r="AN41" s="147">
        <f>COUNTIF(T41,"ja")</f>
        <v>0</v>
      </c>
      <c r="AP41" s="147">
        <f>IF(AND(D41="D",L41="D"),0,IF(D41="D",$S$7,IF(L41="D",$S$7,$S$7*2)))</f>
        <v>0</v>
      </c>
      <c r="AQ41" s="113">
        <f>IF($S$4="nein",IF(N41&lt;O41,N41,O41),O41-AT41)</f>
        <v>0</v>
      </c>
      <c r="AR41" s="116">
        <f>IF($S$4="nein",IF(N41&gt;O41,0,O41-N41),IF(O41&lt;&gt;N41,IF(AP41&gt;=O41,AP41+O41-N41,IF((AP41+(O41-N41))&gt;O41,O41,AP41+(O41-N41))),IF(AP41&gt;=O41,AP41+O41-N41,AP41)))</f>
        <v>0</v>
      </c>
      <c r="AS41" s="110">
        <f>IF(AQ41&lt;0,0,AQ41)</f>
        <v>0</v>
      </c>
      <c r="AT41" s="110">
        <f>IF(AR41&lt;0,0,IF(AR41&gt;O41,O41,AR41))</f>
        <v>0</v>
      </c>
      <c r="AU41" s="126">
        <f>IF(BA41="NEIN",0,IF(V41=1,IF(U41&gt;0.209,IF(U41&lt;0.334,1,0),0),0))</f>
        <v>0</v>
      </c>
      <c r="AV41" s="126">
        <f>IF(BA41="NEIN",0,IF(V41=1,IF(U41&gt;0.34,IF(U41&lt;=0.5,1,0),0),0))</f>
        <v>0</v>
      </c>
      <c r="AW41" s="126">
        <f>IF(BA41="NEIN",0,IF(V41=1,IF(U41&gt;0.5,1,0),0))</f>
        <v>0</v>
      </c>
      <c r="AX41" s="126">
        <f>IF(BA41="NEIN",0,IF(V41=2,IF(U41&gt;0.209,IF(U41&lt;0.334,1,0),0),0))</f>
        <v>0</v>
      </c>
      <c r="AY41" s="126">
        <f>IF(BA41="NEIN",0,IF(V41=2,IF(U41&gt;0.34,IF(U41&lt;=0.5,1,0),0),0))</f>
        <v>0</v>
      </c>
      <c r="AZ41" s="128">
        <f>IF(BA41="NEIN",0,IF(V41=2,IF(U41&gt;0.5,1,0),0))</f>
        <v>0</v>
      </c>
      <c r="BA41" s="125" t="str">
        <f>IF(OR(A41="A",A41="B",A41="C",A41="D",A41="G"),"JA","NEIN")</f>
        <v>NEIN</v>
      </c>
      <c r="BB41" s="119" t="str">
        <f>IF(AND(OR(A41="B",A41="d",A41="F",A41="G"),O41&gt;0),1,"")</f>
        <v/>
      </c>
      <c r="BC41" s="119"/>
      <c r="BE41" s="36"/>
    </row>
    <row r="42" spans="1:57" ht="9.9499999999999993" customHeight="1" x14ac:dyDescent="0.2">
      <c r="A42" s="135"/>
      <c r="B42" s="141"/>
      <c r="C42" s="138"/>
      <c r="D42" s="132"/>
      <c r="E42" s="144"/>
      <c r="F42" s="144"/>
      <c r="G42" s="144"/>
      <c r="H42" s="144"/>
      <c r="I42" s="144"/>
      <c r="J42" s="141"/>
      <c r="K42" s="138"/>
      <c r="L42" s="132"/>
      <c r="M42" s="213"/>
      <c r="N42" s="132"/>
      <c r="O42" s="132"/>
      <c r="P42" s="178"/>
      <c r="Q42" s="181"/>
      <c r="R42" s="10" t="s">
        <v>13</v>
      </c>
      <c r="S42" s="22"/>
      <c r="T42" s="161"/>
      <c r="U42" s="184"/>
      <c r="V42" s="187"/>
      <c r="W42" s="100"/>
      <c r="X42" s="100"/>
      <c r="Y42" s="100"/>
      <c r="AA42" s="57" t="str">
        <f t="shared" si="0"/>
        <v/>
      </c>
      <c r="AB42" s="61" t="str">
        <f t="shared" si="1"/>
        <v/>
      </c>
      <c r="AC42" s="57" t="b">
        <f t="shared" si="2"/>
        <v>0</v>
      </c>
      <c r="AD42" s="61" t="str">
        <f t="shared" si="3"/>
        <v/>
      </c>
      <c r="AF42" s="43">
        <f>IF(S42="ja",0.4,0)</f>
        <v>0</v>
      </c>
      <c r="AG42" s="44"/>
      <c r="AH42" s="44">
        <f>IF(V41=1,AF42,0)</f>
        <v>0</v>
      </c>
      <c r="AI42" s="44"/>
      <c r="AK42" s="44">
        <f>IF(V41=2,AF42,0)</f>
        <v>0</v>
      </c>
      <c r="AL42" s="44"/>
      <c r="AM42" s="44"/>
      <c r="AN42" s="147"/>
      <c r="AP42" s="147"/>
      <c r="AQ42" s="114"/>
      <c r="AR42" s="117"/>
      <c r="AS42" s="111"/>
      <c r="AT42" s="111"/>
      <c r="AU42" s="126"/>
      <c r="AV42" s="126"/>
      <c r="AW42" s="126"/>
      <c r="AX42" s="126"/>
      <c r="AY42" s="126"/>
      <c r="AZ42" s="129"/>
      <c r="BA42" s="125"/>
      <c r="BB42" s="119"/>
      <c r="BC42" s="119"/>
      <c r="BE42" s="36"/>
    </row>
    <row r="43" spans="1:57" ht="9.9499999999999993" customHeight="1" x14ac:dyDescent="0.2">
      <c r="A43" s="135"/>
      <c r="B43" s="141"/>
      <c r="C43" s="138"/>
      <c r="D43" s="132"/>
      <c r="E43" s="144"/>
      <c r="F43" s="144"/>
      <c r="G43" s="144"/>
      <c r="H43" s="144"/>
      <c r="I43" s="144"/>
      <c r="J43" s="141"/>
      <c r="K43" s="138"/>
      <c r="L43" s="132"/>
      <c r="M43" s="213"/>
      <c r="N43" s="132"/>
      <c r="O43" s="132"/>
      <c r="P43" s="178"/>
      <c r="Q43" s="181"/>
      <c r="R43" s="10" t="s">
        <v>14</v>
      </c>
      <c r="S43" s="22"/>
      <c r="T43" s="161"/>
      <c r="U43" s="184"/>
      <c r="V43" s="187"/>
      <c r="W43" s="100"/>
      <c r="X43" s="100"/>
      <c r="Y43" s="100"/>
      <c r="AA43" s="57" t="str">
        <f t="shared" si="0"/>
        <v/>
      </c>
      <c r="AB43" s="61" t="str">
        <f t="shared" si="1"/>
        <v/>
      </c>
      <c r="AC43" s="57" t="b">
        <f t="shared" si="2"/>
        <v>0</v>
      </c>
      <c r="AD43" s="61" t="str">
        <f t="shared" si="3"/>
        <v/>
      </c>
      <c r="AF43" s="43">
        <f>IF(S43="ja",0.4,0)</f>
        <v>0</v>
      </c>
      <c r="AG43" s="44"/>
      <c r="AH43" s="44"/>
      <c r="AI43" s="44">
        <f>IF(V41=1,AF43,0)</f>
        <v>0</v>
      </c>
      <c r="AK43" s="45"/>
      <c r="AL43" s="44">
        <f>IF(V41=2,AF43,0)</f>
        <v>0</v>
      </c>
      <c r="AM43" s="44"/>
      <c r="AN43" s="147"/>
      <c r="AP43" s="147"/>
      <c r="AQ43" s="114"/>
      <c r="AR43" s="117"/>
      <c r="AS43" s="111"/>
      <c r="AT43" s="111"/>
      <c r="AU43" s="126"/>
      <c r="AV43" s="126"/>
      <c r="AW43" s="126"/>
      <c r="AX43" s="126"/>
      <c r="AY43" s="126"/>
      <c r="AZ43" s="129"/>
      <c r="BA43" s="125"/>
      <c r="BB43" s="119"/>
      <c r="BC43" s="119"/>
      <c r="BE43" s="36"/>
    </row>
    <row r="44" spans="1:57" ht="9.9499999999999993" customHeight="1" thickBot="1" x14ac:dyDescent="0.25">
      <c r="A44" s="136"/>
      <c r="B44" s="142"/>
      <c r="C44" s="139"/>
      <c r="D44" s="133"/>
      <c r="E44" s="145"/>
      <c r="F44" s="145"/>
      <c r="G44" s="145"/>
      <c r="H44" s="145"/>
      <c r="I44" s="145"/>
      <c r="J44" s="142"/>
      <c r="K44" s="139"/>
      <c r="L44" s="133"/>
      <c r="M44" s="213"/>
      <c r="N44" s="133"/>
      <c r="O44" s="133"/>
      <c r="P44" s="179"/>
      <c r="Q44" s="182"/>
      <c r="R44" s="11" t="s">
        <v>15</v>
      </c>
      <c r="S44" s="103"/>
      <c r="T44" s="162"/>
      <c r="U44" s="185"/>
      <c r="V44" s="188"/>
      <c r="W44" s="100"/>
      <c r="X44" s="100"/>
      <c r="Y44" s="100"/>
      <c r="AA44" s="57" t="str">
        <f t="shared" si="0"/>
        <v/>
      </c>
      <c r="AB44" s="61" t="str">
        <f t="shared" si="1"/>
        <v/>
      </c>
      <c r="AC44" s="57" t="b">
        <f t="shared" si="2"/>
        <v>0</v>
      </c>
      <c r="AD44" s="61" t="str">
        <f t="shared" si="3"/>
        <v/>
      </c>
      <c r="AF44" s="43">
        <f>SUM(AF41:AF43)</f>
        <v>0</v>
      </c>
      <c r="AG44" s="44"/>
      <c r="AH44" s="44"/>
      <c r="AI44" s="44"/>
      <c r="AK44" s="45"/>
      <c r="AN44" s="147"/>
      <c r="AP44" s="147"/>
      <c r="AQ44" s="115"/>
      <c r="AR44" s="118"/>
      <c r="AS44" s="112"/>
      <c r="AT44" s="112"/>
      <c r="AU44" s="127"/>
      <c r="AV44" s="127"/>
      <c r="AW44" s="127"/>
      <c r="AX44" s="127"/>
      <c r="AY44" s="127"/>
      <c r="AZ44" s="130"/>
      <c r="BA44" s="125"/>
      <c r="BB44" s="119"/>
      <c r="BC44" s="119"/>
      <c r="BE44" s="36"/>
    </row>
    <row r="45" spans="1:57" ht="9.9499999999999993" customHeight="1" x14ac:dyDescent="0.2">
      <c r="A45" s="134"/>
      <c r="B45" s="140"/>
      <c r="C45" s="137"/>
      <c r="D45" s="131"/>
      <c r="E45" s="143"/>
      <c r="F45" s="143"/>
      <c r="G45" s="143"/>
      <c r="H45" s="143"/>
      <c r="I45" s="143"/>
      <c r="J45" s="140"/>
      <c r="K45" s="137"/>
      <c r="L45" s="131"/>
      <c r="M45" s="213"/>
      <c r="N45" s="131"/>
      <c r="O45" s="131"/>
      <c r="P45" s="177"/>
      <c r="Q45" s="180"/>
      <c r="R45" s="9" t="s">
        <v>12</v>
      </c>
      <c r="S45" s="21"/>
      <c r="T45" s="160"/>
      <c r="U45" s="183" t="str">
        <f>IF(AND($L$9&lt;&gt;"",$P$9&lt;&gt;"",B45&lt;&gt;"",C45&lt;&gt;"",J45&lt;&gt;"",K45&lt;&gt;""),IF(AD45-AB45&lt;0.01,"Fehler",AD45-AB45),"")</f>
        <v/>
      </c>
      <c r="V45" s="186"/>
      <c r="W45" s="100"/>
      <c r="X45" s="100"/>
      <c r="Y45" s="100"/>
      <c r="AA45" s="57" t="str">
        <f t="shared" si="0"/>
        <v/>
      </c>
      <c r="AB45" s="61" t="str">
        <f t="shared" si="1"/>
        <v/>
      </c>
      <c r="AC45" s="57" t="b">
        <f t="shared" si="2"/>
        <v>0</v>
      </c>
      <c r="AD45" s="61" t="str">
        <f t="shared" si="3"/>
        <v/>
      </c>
      <c r="AF45" s="43">
        <f>IF(S45="ja",0.15,0)</f>
        <v>0</v>
      </c>
      <c r="AG45" s="44">
        <f>IF(V45=1,AF45,0)</f>
        <v>0</v>
      </c>
      <c r="AH45" s="44"/>
      <c r="AI45" s="44"/>
      <c r="AJ45" s="44">
        <f>IF(V45=2,AF45,0)</f>
        <v>0</v>
      </c>
      <c r="AK45" s="45"/>
      <c r="AL45" s="44"/>
      <c r="AM45" s="44"/>
      <c r="AN45" s="147">
        <f>COUNTIF(T45,"ja")</f>
        <v>0</v>
      </c>
      <c r="AP45" s="147">
        <f>IF(AND(D45="D",L45="D"),0,IF(D45="D",$S$7,IF(L45="D",$S$7,$S$7*2)))</f>
        <v>0</v>
      </c>
      <c r="AQ45" s="113">
        <f>IF($S$4="nein",IF(N45&lt;O45,N45,O45),O45-AT45)</f>
        <v>0</v>
      </c>
      <c r="AR45" s="116">
        <f>IF($S$4="nein",IF(N45&gt;O45,0,O45-N45),IF(O45&lt;&gt;N45,IF(AP45&gt;=O45,AP45+O45-N45,IF((AP45+(O45-N45))&gt;O45,O45,AP45+(O45-N45))),IF(AP45&gt;=O45,AP45+O45-N45,AP45)))</f>
        <v>0</v>
      </c>
      <c r="AS45" s="110">
        <f>IF(AQ45&lt;0,0,AQ45)</f>
        <v>0</v>
      </c>
      <c r="AT45" s="110">
        <f>IF(AR45&lt;0,0,IF(AR45&gt;O45,O45,AR45))</f>
        <v>0</v>
      </c>
      <c r="AU45" s="126">
        <f>IF(BA45="NEIN",0,IF(V45=1,IF(U45&gt;0.209,IF(U45&lt;0.334,1,0),0),0))</f>
        <v>0</v>
      </c>
      <c r="AV45" s="126">
        <f>IF(BA45="NEIN",0,IF(V45=1,IF(U45&gt;0.34,IF(U45&lt;=0.5,1,0),0),0))</f>
        <v>0</v>
      </c>
      <c r="AW45" s="126">
        <f>IF(BA45="NEIN",0,IF(V45=1,IF(U45&gt;0.5,1,0),0))</f>
        <v>0</v>
      </c>
      <c r="AX45" s="126">
        <f>IF(BA45="NEIN",0,IF(V45=2,IF(U45&gt;0.209,IF(U45&lt;0.334,1,0),0),0))</f>
        <v>0</v>
      </c>
      <c r="AY45" s="126">
        <f>IF(BA45="NEIN",0,IF(V45=2,IF(U45&gt;0.34,IF(U45&lt;=0.5,1,0),0),0))</f>
        <v>0</v>
      </c>
      <c r="AZ45" s="128">
        <f>IF(BA45="NEIN",0,IF(V45=2,IF(U45&gt;0.5,1,0),0))</f>
        <v>0</v>
      </c>
      <c r="BA45" s="125" t="str">
        <f>IF(OR(A45="A",A45="B",A45="C",A45="D",A45="G"),"JA","NEIN")</f>
        <v>NEIN</v>
      </c>
      <c r="BB45" s="119" t="str">
        <f>IF(AND(OR(A45="B",A45="d",A45="F",A45="G"),O45&gt;0),1,"")</f>
        <v/>
      </c>
      <c r="BC45" s="119"/>
      <c r="BE45" s="36"/>
    </row>
    <row r="46" spans="1:57" ht="9.9499999999999993" customHeight="1" x14ac:dyDescent="0.2">
      <c r="A46" s="135"/>
      <c r="B46" s="141"/>
      <c r="C46" s="138"/>
      <c r="D46" s="132"/>
      <c r="E46" s="144"/>
      <c r="F46" s="144"/>
      <c r="G46" s="144"/>
      <c r="H46" s="144"/>
      <c r="I46" s="144"/>
      <c r="J46" s="141"/>
      <c r="K46" s="138"/>
      <c r="L46" s="132"/>
      <c r="M46" s="213"/>
      <c r="N46" s="132"/>
      <c r="O46" s="132"/>
      <c r="P46" s="178"/>
      <c r="Q46" s="181"/>
      <c r="R46" s="10" t="s">
        <v>13</v>
      </c>
      <c r="S46" s="22"/>
      <c r="T46" s="161"/>
      <c r="U46" s="184"/>
      <c r="V46" s="187"/>
      <c r="W46" s="100"/>
      <c r="X46" s="100"/>
      <c r="Y46" s="100"/>
      <c r="AA46" s="57" t="str">
        <f t="shared" si="0"/>
        <v/>
      </c>
      <c r="AB46" s="61" t="str">
        <f t="shared" si="1"/>
        <v/>
      </c>
      <c r="AC46" s="57" t="b">
        <f t="shared" si="2"/>
        <v>0</v>
      </c>
      <c r="AD46" s="61" t="str">
        <f t="shared" si="3"/>
        <v/>
      </c>
      <c r="AF46" s="43">
        <f>IF(S46="ja",0.4,0)</f>
        <v>0</v>
      </c>
      <c r="AG46" s="44"/>
      <c r="AH46" s="44">
        <f>IF(V45=1,AF46,0)</f>
        <v>0</v>
      </c>
      <c r="AI46" s="44"/>
      <c r="AK46" s="44">
        <f>IF(V45=2,AF46,0)</f>
        <v>0</v>
      </c>
      <c r="AL46" s="44"/>
      <c r="AM46" s="44"/>
      <c r="AN46" s="147"/>
      <c r="AP46" s="147"/>
      <c r="AQ46" s="114"/>
      <c r="AR46" s="117"/>
      <c r="AS46" s="111"/>
      <c r="AT46" s="111"/>
      <c r="AU46" s="126"/>
      <c r="AV46" s="126"/>
      <c r="AW46" s="126"/>
      <c r="AX46" s="126"/>
      <c r="AY46" s="126"/>
      <c r="AZ46" s="129"/>
      <c r="BA46" s="125"/>
      <c r="BB46" s="119"/>
      <c r="BC46" s="119"/>
      <c r="BE46" s="36"/>
    </row>
    <row r="47" spans="1:57" ht="9.9499999999999993" customHeight="1" x14ac:dyDescent="0.2">
      <c r="A47" s="135"/>
      <c r="B47" s="141"/>
      <c r="C47" s="138"/>
      <c r="D47" s="132"/>
      <c r="E47" s="144"/>
      <c r="F47" s="144"/>
      <c r="G47" s="144"/>
      <c r="H47" s="144"/>
      <c r="I47" s="144"/>
      <c r="J47" s="141"/>
      <c r="K47" s="138"/>
      <c r="L47" s="132"/>
      <c r="M47" s="213"/>
      <c r="N47" s="132"/>
      <c r="O47" s="132"/>
      <c r="P47" s="178"/>
      <c r="Q47" s="181"/>
      <c r="R47" s="10" t="s">
        <v>14</v>
      </c>
      <c r="S47" s="22"/>
      <c r="T47" s="161"/>
      <c r="U47" s="184"/>
      <c r="V47" s="187"/>
      <c r="W47" s="100"/>
      <c r="X47" s="100"/>
      <c r="Y47" s="100"/>
      <c r="AA47" s="57" t="str">
        <f t="shared" si="0"/>
        <v/>
      </c>
      <c r="AB47" s="61" t="str">
        <f t="shared" si="1"/>
        <v/>
      </c>
      <c r="AC47" s="57" t="b">
        <f t="shared" si="2"/>
        <v>0</v>
      </c>
      <c r="AD47" s="61" t="str">
        <f t="shared" si="3"/>
        <v/>
      </c>
      <c r="AF47" s="43">
        <f>IF(S47="ja",0.4,0)</f>
        <v>0</v>
      </c>
      <c r="AG47" s="44"/>
      <c r="AH47" s="44"/>
      <c r="AI47" s="44">
        <f>IF(V45=1,AF47,0)</f>
        <v>0</v>
      </c>
      <c r="AK47" s="45"/>
      <c r="AL47" s="44">
        <f>IF(V45=2,AF47,0)</f>
        <v>0</v>
      </c>
      <c r="AM47" s="44"/>
      <c r="AN47" s="147"/>
      <c r="AP47" s="147"/>
      <c r="AQ47" s="114"/>
      <c r="AR47" s="117"/>
      <c r="AS47" s="111"/>
      <c r="AT47" s="111"/>
      <c r="AU47" s="126"/>
      <c r="AV47" s="126"/>
      <c r="AW47" s="126"/>
      <c r="AX47" s="126"/>
      <c r="AY47" s="126"/>
      <c r="AZ47" s="129"/>
      <c r="BA47" s="125"/>
      <c r="BB47" s="119"/>
      <c r="BC47" s="119"/>
      <c r="BE47" s="36"/>
    </row>
    <row r="48" spans="1:57" ht="9.9499999999999993" customHeight="1" thickBot="1" x14ac:dyDescent="0.25">
      <c r="A48" s="136"/>
      <c r="B48" s="142"/>
      <c r="C48" s="139"/>
      <c r="D48" s="133"/>
      <c r="E48" s="145"/>
      <c r="F48" s="145"/>
      <c r="G48" s="145"/>
      <c r="H48" s="145"/>
      <c r="I48" s="145"/>
      <c r="J48" s="142"/>
      <c r="K48" s="139"/>
      <c r="L48" s="133"/>
      <c r="M48" s="213"/>
      <c r="N48" s="133"/>
      <c r="O48" s="133"/>
      <c r="P48" s="179"/>
      <c r="Q48" s="182"/>
      <c r="R48" s="11" t="s">
        <v>15</v>
      </c>
      <c r="S48" s="23"/>
      <c r="T48" s="162"/>
      <c r="U48" s="185"/>
      <c r="V48" s="188"/>
      <c r="W48" s="100"/>
      <c r="X48" s="100"/>
      <c r="Y48" s="100"/>
      <c r="AA48" s="57" t="str">
        <f t="shared" si="0"/>
        <v/>
      </c>
      <c r="AB48" s="61" t="str">
        <f t="shared" si="1"/>
        <v/>
      </c>
      <c r="AC48" s="57" t="b">
        <f t="shared" si="2"/>
        <v>0</v>
      </c>
      <c r="AD48" s="61" t="str">
        <f t="shared" si="3"/>
        <v/>
      </c>
      <c r="AF48" s="43">
        <f>SUM(AF45:AF47)</f>
        <v>0</v>
      </c>
      <c r="AG48" s="44"/>
      <c r="AH48" s="44"/>
      <c r="AI48" s="44"/>
      <c r="AK48" s="45"/>
      <c r="AN48" s="147"/>
      <c r="AP48" s="147"/>
      <c r="AQ48" s="115"/>
      <c r="AR48" s="118"/>
      <c r="AS48" s="112"/>
      <c r="AT48" s="112"/>
      <c r="AU48" s="127"/>
      <c r="AV48" s="127"/>
      <c r="AW48" s="127"/>
      <c r="AX48" s="127"/>
      <c r="AY48" s="127"/>
      <c r="AZ48" s="130"/>
      <c r="BA48" s="125"/>
      <c r="BB48" s="119"/>
      <c r="BC48" s="119"/>
      <c r="BE48" s="36"/>
    </row>
    <row r="49" spans="1:57" ht="9.9499999999999993" customHeight="1" x14ac:dyDescent="0.2">
      <c r="A49" s="134"/>
      <c r="B49" s="140"/>
      <c r="C49" s="137"/>
      <c r="D49" s="131"/>
      <c r="E49" s="143"/>
      <c r="F49" s="143"/>
      <c r="G49" s="143"/>
      <c r="H49" s="143"/>
      <c r="I49" s="143"/>
      <c r="J49" s="140"/>
      <c r="K49" s="137"/>
      <c r="L49" s="131"/>
      <c r="M49" s="213"/>
      <c r="N49" s="131"/>
      <c r="O49" s="131"/>
      <c r="P49" s="177"/>
      <c r="Q49" s="180"/>
      <c r="R49" s="9" t="s">
        <v>12</v>
      </c>
      <c r="S49" s="102"/>
      <c r="T49" s="160"/>
      <c r="U49" s="183" t="str">
        <f>IF(AND($L$9&lt;&gt;"",$P$9&lt;&gt;"",B49&lt;&gt;"",C49&lt;&gt;"",J49&lt;&gt;"",K49&lt;&gt;""),IF(AD49-AB49&lt;0.01,"Fehler",AD49-AB49),"")</f>
        <v/>
      </c>
      <c r="V49" s="186"/>
      <c r="W49" s="100"/>
      <c r="X49" s="100"/>
      <c r="Y49" s="100"/>
      <c r="AA49" s="57" t="str">
        <f t="shared" si="0"/>
        <v/>
      </c>
      <c r="AB49" s="61" t="str">
        <f t="shared" si="1"/>
        <v/>
      </c>
      <c r="AC49" s="57" t="b">
        <f t="shared" si="2"/>
        <v>0</v>
      </c>
      <c r="AD49" s="61" t="str">
        <f t="shared" si="3"/>
        <v/>
      </c>
      <c r="AF49" s="43">
        <f>IF(S49="ja",0.15,0)</f>
        <v>0</v>
      </c>
      <c r="AG49" s="44">
        <f>IF(V49=1,AF49,0)</f>
        <v>0</v>
      </c>
      <c r="AH49" s="44"/>
      <c r="AI49" s="44"/>
      <c r="AJ49" s="44">
        <f>IF(V49=2,AF49,0)</f>
        <v>0</v>
      </c>
      <c r="AK49" s="45"/>
      <c r="AL49" s="44"/>
      <c r="AM49" s="44"/>
      <c r="AN49" s="147">
        <f>COUNTIF(T49,"ja")</f>
        <v>0</v>
      </c>
      <c r="AP49" s="147">
        <f>IF(AND(D49="D",L49="D"),0,IF(D49="D",$S$7,IF(L49="D",$S$7,$S$7*2)))</f>
        <v>0</v>
      </c>
      <c r="AQ49" s="113">
        <f>IF($S$4="nein",IF(N49&lt;O49,N49,O49),O49-AT49)</f>
        <v>0</v>
      </c>
      <c r="AR49" s="116">
        <f>IF($S$4="nein",IF(N49&gt;O49,0,O49-N49),IF(O49&lt;&gt;N49,IF(AP49&gt;=O49,AP49+O49-N49,IF((AP49+(O49-N49))&gt;O49,O49,AP49+(O49-N49))),IF(AP49&gt;=O49,AP49+O49-N49,AP49)))</f>
        <v>0</v>
      </c>
      <c r="AS49" s="110">
        <f>IF(AQ49&lt;0,0,AQ49)</f>
        <v>0</v>
      </c>
      <c r="AT49" s="110">
        <f>IF(AR49&lt;0,0,IF(AR49&gt;O49,O49,AR49))</f>
        <v>0</v>
      </c>
      <c r="AU49" s="126">
        <f>IF(BA49="NEIN",0,IF(V49=1,IF(U49&gt;0.209,IF(U49&lt;0.334,1,0),0),0))</f>
        <v>0</v>
      </c>
      <c r="AV49" s="126">
        <f>IF(BA49="NEIN",0,IF(V49=1,IF(U49&gt;0.34,IF(U49&lt;=0.5,1,0),0),0))</f>
        <v>0</v>
      </c>
      <c r="AW49" s="126">
        <f>IF(BA49="NEIN",0,IF(V49=1,IF(U49&gt;0.5,1,0),0))</f>
        <v>0</v>
      </c>
      <c r="AX49" s="126">
        <f>IF(BA49="NEIN",0,IF(V49=2,IF(U49&gt;0.209,IF(U49&lt;0.334,1,0),0),0))</f>
        <v>0</v>
      </c>
      <c r="AY49" s="126">
        <f>IF(BA49="NEIN",0,IF(V49=2,IF(U49&gt;0.34,IF(U49&lt;=0.5,1,0),0),0))</f>
        <v>0</v>
      </c>
      <c r="AZ49" s="128">
        <f>IF(BA49="NEIN",0,IF(V49=2,IF(U49&gt;0.5,1,0),0))</f>
        <v>0</v>
      </c>
      <c r="BA49" s="125" t="str">
        <f>IF(OR(A49="A",A49="B",A49="C",A49="D",A49="G"),"JA","NEIN")</f>
        <v>NEIN</v>
      </c>
      <c r="BB49" s="119" t="str">
        <f>IF(AND(OR(A49="B",A49="d",A49="F",A49="G"),O49&gt;0),1,"")</f>
        <v/>
      </c>
      <c r="BC49" s="119"/>
      <c r="BE49" s="36"/>
    </row>
    <row r="50" spans="1:57" ht="9.9499999999999993" customHeight="1" x14ac:dyDescent="0.2">
      <c r="A50" s="135"/>
      <c r="B50" s="141"/>
      <c r="C50" s="138"/>
      <c r="D50" s="132"/>
      <c r="E50" s="144"/>
      <c r="F50" s="144"/>
      <c r="G50" s="144"/>
      <c r="H50" s="144"/>
      <c r="I50" s="144"/>
      <c r="J50" s="141"/>
      <c r="K50" s="138"/>
      <c r="L50" s="132"/>
      <c r="M50" s="213"/>
      <c r="N50" s="132"/>
      <c r="O50" s="132"/>
      <c r="P50" s="178"/>
      <c r="Q50" s="181"/>
      <c r="R50" s="10" t="s">
        <v>13</v>
      </c>
      <c r="S50" s="22"/>
      <c r="T50" s="161"/>
      <c r="U50" s="184"/>
      <c r="V50" s="187"/>
      <c r="W50" s="100"/>
      <c r="X50" s="100"/>
      <c r="Y50" s="100"/>
      <c r="AA50" s="57" t="str">
        <f t="shared" si="0"/>
        <v/>
      </c>
      <c r="AB50" s="61" t="str">
        <f t="shared" si="1"/>
        <v/>
      </c>
      <c r="AC50" s="57" t="b">
        <f t="shared" si="2"/>
        <v>0</v>
      </c>
      <c r="AD50" s="61" t="str">
        <f t="shared" si="3"/>
        <v/>
      </c>
      <c r="AF50" s="43">
        <f>IF(S50="ja",0.4,0)</f>
        <v>0</v>
      </c>
      <c r="AG50" s="44"/>
      <c r="AH50" s="44">
        <f>IF(V49=1,AF50,0)</f>
        <v>0</v>
      </c>
      <c r="AI50" s="44"/>
      <c r="AK50" s="44">
        <f>IF(V49=2,AF50,0)</f>
        <v>0</v>
      </c>
      <c r="AL50" s="44"/>
      <c r="AM50" s="44"/>
      <c r="AN50" s="147"/>
      <c r="AP50" s="147"/>
      <c r="AQ50" s="114"/>
      <c r="AR50" s="117"/>
      <c r="AS50" s="111"/>
      <c r="AT50" s="111"/>
      <c r="AU50" s="126"/>
      <c r="AV50" s="126"/>
      <c r="AW50" s="126"/>
      <c r="AX50" s="126"/>
      <c r="AY50" s="126"/>
      <c r="AZ50" s="129"/>
      <c r="BA50" s="125"/>
      <c r="BB50" s="119"/>
      <c r="BC50" s="119"/>
      <c r="BE50" s="36"/>
    </row>
    <row r="51" spans="1:57" ht="9.9499999999999993" customHeight="1" x14ac:dyDescent="0.2">
      <c r="A51" s="135"/>
      <c r="B51" s="141"/>
      <c r="C51" s="138"/>
      <c r="D51" s="132"/>
      <c r="E51" s="144"/>
      <c r="F51" s="144"/>
      <c r="G51" s="144"/>
      <c r="H51" s="144"/>
      <c r="I51" s="144"/>
      <c r="J51" s="141"/>
      <c r="K51" s="138"/>
      <c r="L51" s="132"/>
      <c r="M51" s="213"/>
      <c r="N51" s="132"/>
      <c r="O51" s="132"/>
      <c r="P51" s="178"/>
      <c r="Q51" s="181"/>
      <c r="R51" s="10" t="s">
        <v>14</v>
      </c>
      <c r="S51" s="22"/>
      <c r="T51" s="161"/>
      <c r="U51" s="184"/>
      <c r="V51" s="187"/>
      <c r="W51" s="100"/>
      <c r="X51" s="100"/>
      <c r="Y51" s="100"/>
      <c r="AA51" s="57" t="str">
        <f t="shared" si="0"/>
        <v/>
      </c>
      <c r="AB51" s="61" t="str">
        <f t="shared" si="1"/>
        <v/>
      </c>
      <c r="AC51" s="57" t="b">
        <f t="shared" si="2"/>
        <v>0</v>
      </c>
      <c r="AD51" s="61" t="str">
        <f t="shared" si="3"/>
        <v/>
      </c>
      <c r="AF51" s="43">
        <f>IF(S51="ja",0.4,0)</f>
        <v>0</v>
      </c>
      <c r="AG51" s="44"/>
      <c r="AH51" s="44"/>
      <c r="AI51" s="44">
        <f>IF(V49=1,AF51,0)</f>
        <v>0</v>
      </c>
      <c r="AK51" s="45"/>
      <c r="AL51" s="44">
        <f>IF(V49=2,AF51,0)</f>
        <v>0</v>
      </c>
      <c r="AM51" s="44"/>
      <c r="AN51" s="147"/>
      <c r="AP51" s="147"/>
      <c r="AQ51" s="114"/>
      <c r="AR51" s="117"/>
      <c r="AS51" s="111"/>
      <c r="AT51" s="111"/>
      <c r="AU51" s="126"/>
      <c r="AV51" s="126"/>
      <c r="AW51" s="126"/>
      <c r="AX51" s="126"/>
      <c r="AY51" s="126"/>
      <c r="AZ51" s="129"/>
      <c r="BA51" s="125"/>
      <c r="BB51" s="119"/>
      <c r="BC51" s="119"/>
      <c r="BE51" s="36"/>
    </row>
    <row r="52" spans="1:57" ht="9.9499999999999993" customHeight="1" thickBot="1" x14ac:dyDescent="0.25">
      <c r="A52" s="136"/>
      <c r="B52" s="142"/>
      <c r="C52" s="139"/>
      <c r="D52" s="133"/>
      <c r="E52" s="145"/>
      <c r="F52" s="145"/>
      <c r="G52" s="145"/>
      <c r="H52" s="145"/>
      <c r="I52" s="145"/>
      <c r="J52" s="142"/>
      <c r="K52" s="139"/>
      <c r="L52" s="133"/>
      <c r="M52" s="213"/>
      <c r="N52" s="133"/>
      <c r="O52" s="133"/>
      <c r="P52" s="179"/>
      <c r="Q52" s="182"/>
      <c r="R52" s="11" t="s">
        <v>15</v>
      </c>
      <c r="S52" s="23"/>
      <c r="T52" s="162"/>
      <c r="U52" s="185"/>
      <c r="V52" s="188"/>
      <c r="W52" s="1"/>
      <c r="X52" s="1"/>
      <c r="Y52" s="1"/>
      <c r="AA52" s="57" t="str">
        <f t="shared" si="0"/>
        <v/>
      </c>
      <c r="AB52" s="61" t="str">
        <f t="shared" si="1"/>
        <v/>
      </c>
      <c r="AC52" s="57" t="b">
        <f t="shared" si="2"/>
        <v>0</v>
      </c>
      <c r="AD52" s="61" t="str">
        <f t="shared" si="3"/>
        <v/>
      </c>
      <c r="AF52" s="43">
        <f>SUM(AF49:AF51)</f>
        <v>0</v>
      </c>
      <c r="AG52" s="44"/>
      <c r="AH52" s="44"/>
      <c r="AI52" s="44"/>
      <c r="AK52" s="45"/>
      <c r="AN52" s="147"/>
      <c r="AP52" s="147"/>
      <c r="AQ52" s="115"/>
      <c r="AR52" s="118"/>
      <c r="AS52" s="112"/>
      <c r="AT52" s="112"/>
      <c r="AU52" s="127"/>
      <c r="AV52" s="127"/>
      <c r="AW52" s="127"/>
      <c r="AX52" s="127"/>
      <c r="AY52" s="127"/>
      <c r="AZ52" s="130"/>
      <c r="BA52" s="125"/>
      <c r="BB52" s="119"/>
      <c r="BC52" s="119"/>
      <c r="BE52" s="36"/>
    </row>
    <row r="53" spans="1:57" ht="9.9499999999999993" customHeight="1" x14ac:dyDescent="0.2">
      <c r="A53" s="134"/>
      <c r="B53" s="140"/>
      <c r="C53" s="137"/>
      <c r="D53" s="131"/>
      <c r="E53" s="143"/>
      <c r="F53" s="143"/>
      <c r="G53" s="143"/>
      <c r="H53" s="143"/>
      <c r="I53" s="143"/>
      <c r="J53" s="140"/>
      <c r="K53" s="137"/>
      <c r="L53" s="131"/>
      <c r="M53" s="213"/>
      <c r="N53" s="131"/>
      <c r="O53" s="131"/>
      <c r="P53" s="177"/>
      <c r="Q53" s="180"/>
      <c r="R53" s="9" t="s">
        <v>12</v>
      </c>
      <c r="S53" s="102"/>
      <c r="T53" s="160"/>
      <c r="U53" s="183" t="str">
        <f>IF(AND($L$9&lt;&gt;"",$P$9&lt;&gt;"",B53&lt;&gt;"",C53&lt;&gt;"",J53&lt;&gt;"",K53&lt;&gt;""),IF(AD53-AB53&lt;0.01,"Fehler",AD53-AB53),"")</f>
        <v/>
      </c>
      <c r="V53" s="186"/>
      <c r="W53" s="1"/>
      <c r="X53" s="1"/>
      <c r="Y53" s="1"/>
      <c r="AA53" s="57" t="str">
        <f t="shared" si="0"/>
        <v/>
      </c>
      <c r="AB53" s="61" t="str">
        <f t="shared" si="1"/>
        <v/>
      </c>
      <c r="AC53" s="57" t="b">
        <f t="shared" si="2"/>
        <v>0</v>
      </c>
      <c r="AD53" s="61" t="str">
        <f t="shared" si="3"/>
        <v/>
      </c>
      <c r="AF53" s="43">
        <f>IF(S53="ja",0.15,0)</f>
        <v>0</v>
      </c>
      <c r="AG53" s="44">
        <f>IF(V53=1,AF53,0)</f>
        <v>0</v>
      </c>
      <c r="AH53" s="44"/>
      <c r="AI53" s="44"/>
      <c r="AJ53" s="44">
        <f>IF(V53=2,AF53,0)</f>
        <v>0</v>
      </c>
      <c r="AK53" s="45"/>
      <c r="AL53" s="44"/>
      <c r="AM53" s="44"/>
      <c r="AN53" s="147">
        <f>COUNTIF(T53,"ja")</f>
        <v>0</v>
      </c>
      <c r="AP53" s="147">
        <f>IF(AND(D53="D",L53="D"),0,IF(D53="D",$S$7,IF(L53="D",$S$7,$S$7*2)))</f>
        <v>0</v>
      </c>
      <c r="AQ53" s="113">
        <f>IF($S$4="nein",IF(N53&lt;O53,N53,O53),O53-AT53)</f>
        <v>0</v>
      </c>
      <c r="AR53" s="116">
        <f>IF($S$4="nein",IF(N53&gt;O53,0,O53-N53),IF(O53&lt;&gt;N53,IF(AP53&gt;=O53,AP53+O53-N53,IF((AP53+(O53-N53))&gt;O53,O53,AP53+(O53-N53))),IF(AP53&gt;=O53,AP53+O53-N53,AP53)))</f>
        <v>0</v>
      </c>
      <c r="AS53" s="110">
        <f>IF(AQ53&lt;0,0,AQ53)</f>
        <v>0</v>
      </c>
      <c r="AT53" s="110">
        <f>IF(AR53&lt;0,0,IF(AR53&gt;O53,O53,AR53))</f>
        <v>0</v>
      </c>
      <c r="AU53" s="126">
        <f>IF(BA53="NEIN",0,IF(V53=1,IF(U53&gt;0.209,IF(U53&lt;0.334,1,0),0),0))</f>
        <v>0</v>
      </c>
      <c r="AV53" s="126">
        <f>IF(BA53="NEIN",0,IF(V53=1,IF(U53&gt;0.34,IF(U53&lt;=0.5,1,0),0),0))</f>
        <v>0</v>
      </c>
      <c r="AW53" s="126">
        <f>IF(BA53="NEIN",0,IF(V53=1,IF(U53&gt;0.5,1,0),0))</f>
        <v>0</v>
      </c>
      <c r="AX53" s="126">
        <f>IF(BA53="NEIN",0,IF(V53=2,IF(U53&gt;0.209,IF(U53&lt;0.334,1,0),0),0))</f>
        <v>0</v>
      </c>
      <c r="AY53" s="126">
        <f>IF(BA53="NEIN",0,IF(V53=2,IF(U53&gt;0.34,IF(U53&lt;=0.5,1,0),0),0))</f>
        <v>0</v>
      </c>
      <c r="AZ53" s="128">
        <f>IF(BA53="NEIN",0,IF(V53=2,IF(U53&gt;0.5,1,0),0))</f>
        <v>0</v>
      </c>
      <c r="BA53" s="125" t="str">
        <f>IF(OR(A53="A",A53="B",A53="C",A53="D",A53="G"),"JA","NEIN")</f>
        <v>NEIN</v>
      </c>
      <c r="BB53" s="119" t="str">
        <f>IF(AND(OR(A53="B",A53="d",A53="F",A53="G"),O53&gt;0),1,"")</f>
        <v/>
      </c>
      <c r="BC53" s="119"/>
      <c r="BE53" s="36"/>
    </row>
    <row r="54" spans="1:57" ht="9.9499999999999993" customHeight="1" x14ac:dyDescent="0.2">
      <c r="A54" s="135"/>
      <c r="B54" s="141"/>
      <c r="C54" s="138"/>
      <c r="D54" s="132"/>
      <c r="E54" s="144"/>
      <c r="F54" s="144"/>
      <c r="G54" s="144"/>
      <c r="H54" s="144"/>
      <c r="I54" s="144"/>
      <c r="J54" s="141"/>
      <c r="K54" s="138"/>
      <c r="L54" s="132"/>
      <c r="M54" s="213"/>
      <c r="N54" s="132"/>
      <c r="O54" s="132"/>
      <c r="P54" s="178"/>
      <c r="Q54" s="181"/>
      <c r="R54" s="10" t="s">
        <v>13</v>
      </c>
      <c r="S54" s="22"/>
      <c r="T54" s="161"/>
      <c r="U54" s="184"/>
      <c r="V54" s="187"/>
      <c r="W54" s="1"/>
      <c r="X54" s="1"/>
      <c r="Y54" s="1"/>
      <c r="AA54" s="57" t="str">
        <f t="shared" si="0"/>
        <v/>
      </c>
      <c r="AB54" s="61" t="str">
        <f t="shared" si="1"/>
        <v/>
      </c>
      <c r="AC54" s="57" t="b">
        <f t="shared" si="2"/>
        <v>0</v>
      </c>
      <c r="AD54" s="61" t="str">
        <f t="shared" si="3"/>
        <v/>
      </c>
      <c r="AF54" s="43">
        <f>IF(S54="ja",0.4,0)</f>
        <v>0</v>
      </c>
      <c r="AG54" s="44"/>
      <c r="AH54" s="44">
        <f>IF(V53=1,AF54,0)</f>
        <v>0</v>
      </c>
      <c r="AI54" s="44"/>
      <c r="AK54" s="44">
        <f>IF(V53=2,AF54,0)</f>
        <v>0</v>
      </c>
      <c r="AL54" s="44"/>
      <c r="AM54" s="44"/>
      <c r="AN54" s="147"/>
      <c r="AP54" s="147"/>
      <c r="AQ54" s="114"/>
      <c r="AR54" s="117"/>
      <c r="AS54" s="111"/>
      <c r="AT54" s="111"/>
      <c r="AU54" s="126"/>
      <c r="AV54" s="126"/>
      <c r="AW54" s="126"/>
      <c r="AX54" s="126"/>
      <c r="AY54" s="126"/>
      <c r="AZ54" s="129"/>
      <c r="BA54" s="125"/>
      <c r="BB54" s="119"/>
      <c r="BC54" s="119"/>
      <c r="BE54" s="36"/>
    </row>
    <row r="55" spans="1:57" ht="9.9499999999999993" customHeight="1" x14ac:dyDescent="0.2">
      <c r="A55" s="135"/>
      <c r="B55" s="141"/>
      <c r="C55" s="138"/>
      <c r="D55" s="132"/>
      <c r="E55" s="144"/>
      <c r="F55" s="144"/>
      <c r="G55" s="144"/>
      <c r="H55" s="144"/>
      <c r="I55" s="144"/>
      <c r="J55" s="141"/>
      <c r="K55" s="138"/>
      <c r="L55" s="132"/>
      <c r="M55" s="213"/>
      <c r="N55" s="132"/>
      <c r="O55" s="132"/>
      <c r="P55" s="178"/>
      <c r="Q55" s="181"/>
      <c r="R55" s="10" t="s">
        <v>14</v>
      </c>
      <c r="S55" s="22"/>
      <c r="T55" s="161"/>
      <c r="U55" s="184"/>
      <c r="V55" s="187"/>
      <c r="W55" s="1"/>
      <c r="X55" s="1"/>
      <c r="Y55" s="1"/>
      <c r="AA55" s="57" t="str">
        <f t="shared" si="0"/>
        <v/>
      </c>
      <c r="AB55" s="61" t="str">
        <f t="shared" si="1"/>
        <v/>
      </c>
      <c r="AC55" s="57" t="b">
        <f t="shared" si="2"/>
        <v>0</v>
      </c>
      <c r="AD55" s="61" t="str">
        <f t="shared" si="3"/>
        <v/>
      </c>
      <c r="AF55" s="43">
        <f>IF(S55="ja",0.4,0)</f>
        <v>0</v>
      </c>
      <c r="AG55" s="44"/>
      <c r="AH55" s="44"/>
      <c r="AI55" s="44">
        <f>IF(V53=1,AF55,0)</f>
        <v>0</v>
      </c>
      <c r="AK55" s="45"/>
      <c r="AL55" s="44">
        <f>IF(V53=2,AF55,0)</f>
        <v>0</v>
      </c>
      <c r="AM55" s="44"/>
      <c r="AN55" s="147"/>
      <c r="AP55" s="147"/>
      <c r="AQ55" s="114"/>
      <c r="AR55" s="117"/>
      <c r="AS55" s="111"/>
      <c r="AT55" s="111"/>
      <c r="AU55" s="126"/>
      <c r="AV55" s="126"/>
      <c r="AW55" s="126"/>
      <c r="AX55" s="126"/>
      <c r="AY55" s="126"/>
      <c r="AZ55" s="129"/>
      <c r="BA55" s="125"/>
      <c r="BB55" s="119"/>
      <c r="BC55" s="119"/>
      <c r="BE55" s="36"/>
    </row>
    <row r="56" spans="1:57" ht="9.9499999999999993" customHeight="1" thickBot="1" x14ac:dyDescent="0.25">
      <c r="A56" s="136"/>
      <c r="B56" s="142"/>
      <c r="C56" s="139"/>
      <c r="D56" s="133"/>
      <c r="E56" s="145"/>
      <c r="F56" s="145"/>
      <c r="G56" s="145"/>
      <c r="H56" s="145"/>
      <c r="I56" s="145"/>
      <c r="J56" s="142"/>
      <c r="K56" s="139"/>
      <c r="L56" s="133"/>
      <c r="M56" s="213"/>
      <c r="N56" s="133"/>
      <c r="O56" s="133"/>
      <c r="P56" s="179"/>
      <c r="Q56" s="182"/>
      <c r="R56" s="11" t="s">
        <v>15</v>
      </c>
      <c r="S56" s="23"/>
      <c r="T56" s="162"/>
      <c r="U56" s="185"/>
      <c r="V56" s="188"/>
      <c r="W56" s="1"/>
      <c r="X56" s="1"/>
      <c r="Y56" s="1"/>
      <c r="AA56" s="57" t="str">
        <f t="shared" si="0"/>
        <v/>
      </c>
      <c r="AB56" s="61" t="str">
        <f t="shared" si="1"/>
        <v/>
      </c>
      <c r="AC56" s="57" t="b">
        <f t="shared" si="2"/>
        <v>0</v>
      </c>
      <c r="AD56" s="61" t="str">
        <f t="shared" si="3"/>
        <v/>
      </c>
      <c r="AF56" s="43">
        <f>SUM(AF53:AF55)</f>
        <v>0</v>
      </c>
      <c r="AG56" s="44"/>
      <c r="AH56" s="44"/>
      <c r="AI56" s="44"/>
      <c r="AK56" s="45"/>
      <c r="AN56" s="147"/>
      <c r="AP56" s="147"/>
      <c r="AQ56" s="115"/>
      <c r="AR56" s="118"/>
      <c r="AS56" s="112"/>
      <c r="AT56" s="112"/>
      <c r="AU56" s="127"/>
      <c r="AV56" s="127"/>
      <c r="AW56" s="127"/>
      <c r="AX56" s="127"/>
      <c r="AY56" s="127"/>
      <c r="AZ56" s="130"/>
      <c r="BA56" s="125"/>
      <c r="BB56" s="119"/>
      <c r="BC56" s="119"/>
      <c r="BE56" s="36"/>
    </row>
    <row r="57" spans="1:57" ht="9.9499999999999993" customHeight="1" x14ac:dyDescent="0.2">
      <c r="A57" s="134"/>
      <c r="B57" s="140"/>
      <c r="C57" s="137"/>
      <c r="D57" s="131"/>
      <c r="E57" s="143"/>
      <c r="F57" s="143"/>
      <c r="G57" s="143"/>
      <c r="H57" s="143"/>
      <c r="I57" s="143"/>
      <c r="J57" s="140"/>
      <c r="K57" s="137"/>
      <c r="L57" s="131"/>
      <c r="M57" s="213"/>
      <c r="N57" s="131"/>
      <c r="O57" s="131"/>
      <c r="P57" s="177"/>
      <c r="Q57" s="180"/>
      <c r="R57" s="9" t="s">
        <v>12</v>
      </c>
      <c r="S57" s="102"/>
      <c r="T57" s="160"/>
      <c r="U57" s="183" t="str">
        <f>IF(AND($L$9&lt;&gt;"",$P$9&lt;&gt;"",B57&lt;&gt;"",C57&lt;&gt;"",J57&lt;&gt;"",K57&lt;&gt;""),IF(AD57-AB57&lt;0.01,"Fehler",AD57-AB57),"")</f>
        <v/>
      </c>
      <c r="V57" s="186"/>
      <c r="W57" s="89"/>
      <c r="X57" s="89"/>
      <c r="Y57" s="89"/>
      <c r="AA57" s="57" t="str">
        <f>IF(AND($L$9&lt;&gt;"",$P$9&lt;&gt;""),IF(B57&lt;&gt;"",DATE($P$9,$AF$9,B57),""),"")</f>
        <v/>
      </c>
      <c r="AB57" s="61" t="str">
        <f>IF(AND(B57&lt;&gt;"",C57&lt;&gt;"",$L$9&lt;&gt;"",$P$9&lt;&gt;""),AA57+C57,"")</f>
        <v/>
      </c>
      <c r="AC57" s="57" t="b">
        <f>IF(AND($L$9&lt;&gt;"",$P$9&lt;&gt;""),IF(J57&lt;&gt;"",IF(J57&lt;B57,DATE($P$9,$AF$9+1,J57),DATE($P$9,$AF$9,J57))))</f>
        <v>0</v>
      </c>
      <c r="AD57" s="61" t="str">
        <f>IF(AND(J57&lt;&gt;"",K57&lt;&gt;""),AC57+K57,"")</f>
        <v/>
      </c>
      <c r="AF57" s="43">
        <f>IF(S57="ja",0.15,0)</f>
        <v>0</v>
      </c>
      <c r="AG57" s="44">
        <f>IF(V57=1,AF57,0)</f>
        <v>0</v>
      </c>
      <c r="AH57" s="44"/>
      <c r="AI57" s="44"/>
      <c r="AJ57" s="44">
        <f>IF(V57=2,AF57,0)</f>
        <v>0</v>
      </c>
      <c r="AK57" s="45"/>
      <c r="AL57" s="44"/>
      <c r="AM57" s="44"/>
      <c r="AN57" s="147">
        <f>COUNTIF(T57,"ja")</f>
        <v>0</v>
      </c>
      <c r="AP57" s="147">
        <f>IF(AND(D57="D",L57="D"),0,IF(D57="D",$S$7,IF(L57="D",$S$7,$S$7*2)))</f>
        <v>0</v>
      </c>
      <c r="AQ57" s="113">
        <f>IF($S$4="nein",IF(N57&lt;O57,N57,O57),O57-AT57)</f>
        <v>0</v>
      </c>
      <c r="AR57" s="116">
        <f>IF($S$4="nein",IF(N57&gt;O57,0,O57-N57),IF(O57&lt;&gt;N57,IF(AP57&gt;=O57,AP57+O57-N57,IF((AP57+(O57-N57))&gt;O57,O57,AP57+(O57-N57))),IF(AP57&gt;=O57,AP57+O57-N57,AP57)))</f>
        <v>0</v>
      </c>
      <c r="AS57" s="110">
        <f>IF(AQ57&lt;0,0,AQ57)</f>
        <v>0</v>
      </c>
      <c r="AT57" s="110">
        <f>IF(AR57&lt;0,0,IF(AR57&gt;O57,O57,AR57))</f>
        <v>0</v>
      </c>
      <c r="AU57" s="126">
        <f>IF(BA57="NEIN",0,IF(V57=1,IF(U57&gt;0.209,IF(U57&lt;0.334,1,0),0),0))</f>
        <v>0</v>
      </c>
      <c r="AV57" s="126">
        <f>IF(BA57="NEIN",0,IF(V57=1,IF(U57&gt;0.34,IF(U57&lt;=0.5,1,0),0),0))</f>
        <v>0</v>
      </c>
      <c r="AW57" s="126">
        <f>IF(BA57="NEIN",0,IF(V57=1,IF(U57&gt;0.5,1,0),0))</f>
        <v>0</v>
      </c>
      <c r="AX57" s="126">
        <f>IF(BA57="NEIN",0,IF(V57=2,IF(U57&gt;0.209,IF(U57&lt;0.334,1,0),0),0))</f>
        <v>0</v>
      </c>
      <c r="AY57" s="126">
        <f>IF(BA57="NEIN",0,IF(V57=2,IF(U57&gt;0.34,IF(U57&lt;=0.5,1,0),0),0))</f>
        <v>0</v>
      </c>
      <c r="AZ57" s="128">
        <f>IF(BA57="NEIN",0,IF(V57=2,IF(U57&gt;0.5,1,0),0))</f>
        <v>0</v>
      </c>
      <c r="BA57" s="125" t="str">
        <f>IF(OR(A57="A",A57="B",A57="C",A57="D",A57="G"),"JA","NEIN")</f>
        <v>NEIN</v>
      </c>
      <c r="BB57" s="119" t="str">
        <f>IF(AND(OR(A57="B",A57="d",A57="F",A57="G"),O57&gt;0),1,"")</f>
        <v/>
      </c>
      <c r="BC57" s="119"/>
      <c r="BE57" s="36"/>
    </row>
    <row r="58" spans="1:57" ht="9.9499999999999993" customHeight="1" x14ac:dyDescent="0.2">
      <c r="A58" s="135"/>
      <c r="B58" s="141"/>
      <c r="C58" s="138"/>
      <c r="D58" s="132"/>
      <c r="E58" s="144"/>
      <c r="F58" s="144"/>
      <c r="G58" s="144"/>
      <c r="H58" s="144"/>
      <c r="I58" s="144"/>
      <c r="J58" s="141"/>
      <c r="K58" s="138"/>
      <c r="L58" s="132"/>
      <c r="M58" s="213"/>
      <c r="N58" s="132"/>
      <c r="O58" s="132"/>
      <c r="P58" s="178"/>
      <c r="Q58" s="181"/>
      <c r="R58" s="10" t="s">
        <v>13</v>
      </c>
      <c r="S58" s="22"/>
      <c r="T58" s="161"/>
      <c r="U58" s="184"/>
      <c r="V58" s="187"/>
      <c r="W58" s="89"/>
      <c r="X58" s="89"/>
      <c r="Y58" s="89"/>
      <c r="AA58" s="57" t="str">
        <f>IF(AND($L$9&lt;&gt;"",$P$9&lt;&gt;""),IF(B58&lt;&gt;"",DATE($P$9,$AF$9,B58),""),"")</f>
        <v/>
      </c>
      <c r="AB58" s="61" t="str">
        <f>IF(AND(B58&lt;&gt;"",C58&lt;&gt;"",$L$9&lt;&gt;"",$P$9&lt;&gt;""),AA58+C58,"")</f>
        <v/>
      </c>
      <c r="AC58" s="57" t="b">
        <f>IF(AND($L$9&lt;&gt;"",$P$9&lt;&gt;""),IF(J58&lt;&gt;"",IF(J58&lt;B58,DATE($P$9,$AF$9+1,J58),DATE($P$9,$AF$9,J58))))</f>
        <v>0</v>
      </c>
      <c r="AD58" s="61" t="str">
        <f>IF(AND(J58&lt;&gt;"",K58&lt;&gt;""),AC58+K58,"")</f>
        <v/>
      </c>
      <c r="AF58" s="43">
        <f>IF(S58="ja",0.4,0)</f>
        <v>0</v>
      </c>
      <c r="AG58" s="44"/>
      <c r="AH58" s="44">
        <f>IF(V57=1,AF58,0)</f>
        <v>0</v>
      </c>
      <c r="AI58" s="44"/>
      <c r="AK58" s="44">
        <f>IF(V57=2,AF58,0)</f>
        <v>0</v>
      </c>
      <c r="AL58" s="44"/>
      <c r="AM58" s="44"/>
      <c r="AN58" s="147"/>
      <c r="AP58" s="147"/>
      <c r="AQ58" s="114"/>
      <c r="AR58" s="117"/>
      <c r="AS58" s="111"/>
      <c r="AT58" s="111"/>
      <c r="AU58" s="126"/>
      <c r="AV58" s="126"/>
      <c r="AW58" s="126"/>
      <c r="AX58" s="126"/>
      <c r="AY58" s="126"/>
      <c r="AZ58" s="129"/>
      <c r="BA58" s="125"/>
      <c r="BB58" s="119"/>
      <c r="BC58" s="119"/>
      <c r="BE58" s="36"/>
    </row>
    <row r="59" spans="1:57" ht="9.9499999999999993" customHeight="1" x14ac:dyDescent="0.2">
      <c r="A59" s="135"/>
      <c r="B59" s="141"/>
      <c r="C59" s="138"/>
      <c r="D59" s="132"/>
      <c r="E59" s="144"/>
      <c r="F59" s="144"/>
      <c r="G59" s="144"/>
      <c r="H59" s="144"/>
      <c r="I59" s="144"/>
      <c r="J59" s="141"/>
      <c r="K59" s="138"/>
      <c r="L59" s="132"/>
      <c r="M59" s="213"/>
      <c r="N59" s="132"/>
      <c r="O59" s="132"/>
      <c r="P59" s="178"/>
      <c r="Q59" s="181"/>
      <c r="R59" s="10" t="s">
        <v>14</v>
      </c>
      <c r="S59" s="22"/>
      <c r="T59" s="161"/>
      <c r="U59" s="184"/>
      <c r="V59" s="187"/>
      <c r="W59" s="89"/>
      <c r="X59" s="89"/>
      <c r="Y59" s="89"/>
      <c r="AA59" s="57" t="str">
        <f>IF(AND($L$9&lt;&gt;"",$P$9&lt;&gt;""),IF(B59&lt;&gt;"",DATE($P$9,$AF$9,B59),""),"")</f>
        <v/>
      </c>
      <c r="AB59" s="61" t="str">
        <f>IF(AND(B59&lt;&gt;"",C59&lt;&gt;"",$L$9&lt;&gt;"",$P$9&lt;&gt;""),AA59+C59,"")</f>
        <v/>
      </c>
      <c r="AC59" s="57" t="b">
        <f>IF(AND($L$9&lt;&gt;"",$P$9&lt;&gt;""),IF(J59&lt;&gt;"",IF(J59&lt;B59,DATE($P$9,$AF$9+1,J59),DATE($P$9,$AF$9,J59))))</f>
        <v>0</v>
      </c>
      <c r="AD59" s="61" t="str">
        <f>IF(AND(J59&lt;&gt;"",K59&lt;&gt;""),AC59+K59,"")</f>
        <v/>
      </c>
      <c r="AF59" s="43">
        <f>IF(S59="ja",0.4,0)</f>
        <v>0</v>
      </c>
      <c r="AG59" s="44"/>
      <c r="AH59" s="44"/>
      <c r="AI59" s="44">
        <f>IF(V57=1,AF59,0)</f>
        <v>0</v>
      </c>
      <c r="AK59" s="45"/>
      <c r="AL59" s="44">
        <f>IF(V57=2,AF59,0)</f>
        <v>0</v>
      </c>
      <c r="AM59" s="44"/>
      <c r="AN59" s="147"/>
      <c r="AP59" s="147"/>
      <c r="AQ59" s="114"/>
      <c r="AR59" s="117"/>
      <c r="AS59" s="111"/>
      <c r="AT59" s="111"/>
      <c r="AU59" s="126"/>
      <c r="AV59" s="126"/>
      <c r="AW59" s="126"/>
      <c r="AX59" s="126"/>
      <c r="AY59" s="126"/>
      <c r="AZ59" s="129"/>
      <c r="BA59" s="125"/>
      <c r="BB59" s="119"/>
      <c r="BC59" s="119"/>
      <c r="BE59" s="36"/>
    </row>
    <row r="60" spans="1:57" ht="9.9499999999999993" customHeight="1" thickBot="1" x14ac:dyDescent="0.25">
      <c r="A60" s="136"/>
      <c r="B60" s="142"/>
      <c r="C60" s="139"/>
      <c r="D60" s="133"/>
      <c r="E60" s="145"/>
      <c r="F60" s="145"/>
      <c r="G60" s="145"/>
      <c r="H60" s="145"/>
      <c r="I60" s="145"/>
      <c r="J60" s="142"/>
      <c r="K60" s="139"/>
      <c r="L60" s="133"/>
      <c r="M60" s="213"/>
      <c r="N60" s="133"/>
      <c r="O60" s="133"/>
      <c r="P60" s="179"/>
      <c r="Q60" s="182"/>
      <c r="R60" s="11" t="s">
        <v>15</v>
      </c>
      <c r="S60" s="23"/>
      <c r="T60" s="162"/>
      <c r="U60" s="185"/>
      <c r="V60" s="188"/>
      <c r="W60" s="89"/>
      <c r="X60" s="89"/>
      <c r="Y60" s="89"/>
      <c r="AA60" s="57" t="str">
        <f>IF(AND($L$9&lt;&gt;"",$P$9&lt;&gt;""),IF(B60&lt;&gt;"",DATE($P$9,$AF$9,B60),""),"")</f>
        <v/>
      </c>
      <c r="AB60" s="61" t="str">
        <f>IF(AND(B60&lt;&gt;"",C60&lt;&gt;"",$L$9&lt;&gt;"",$P$9&lt;&gt;""),AA60+C60,"")</f>
        <v/>
      </c>
      <c r="AC60" s="57" t="b">
        <f>IF(AND($L$9&lt;&gt;"",$P$9&lt;&gt;""),IF(J60&lt;&gt;"",IF(J60&lt;B60,DATE($P$9,$AF$9+1,J60),DATE($P$9,$AF$9,J60))))</f>
        <v>0</v>
      </c>
      <c r="AD60" s="61" t="str">
        <f>IF(AND(J60&lt;&gt;"",K60&lt;&gt;""),AC60+K60,"")</f>
        <v/>
      </c>
      <c r="AF60" s="43">
        <f>SUM(AF57:AF59)</f>
        <v>0</v>
      </c>
      <c r="AG60" s="44"/>
      <c r="AH60" s="44"/>
      <c r="AI60" s="44"/>
      <c r="AK60" s="45"/>
      <c r="AN60" s="147"/>
      <c r="AP60" s="147"/>
      <c r="AQ60" s="115"/>
      <c r="AR60" s="118"/>
      <c r="AS60" s="112"/>
      <c r="AT60" s="112"/>
      <c r="AU60" s="127"/>
      <c r="AV60" s="127"/>
      <c r="AW60" s="127"/>
      <c r="AX60" s="127"/>
      <c r="AY60" s="127"/>
      <c r="AZ60" s="130"/>
      <c r="BA60" s="125"/>
      <c r="BB60" s="119"/>
      <c r="BC60" s="119"/>
      <c r="BE60" s="36"/>
    </row>
    <row r="61" spans="1:57" ht="9.9499999999999993" customHeight="1" x14ac:dyDescent="0.2">
      <c r="A61" s="134"/>
      <c r="B61" s="140"/>
      <c r="C61" s="137"/>
      <c r="D61" s="131"/>
      <c r="E61" s="143"/>
      <c r="F61" s="143"/>
      <c r="G61" s="143"/>
      <c r="H61" s="143"/>
      <c r="I61" s="143"/>
      <c r="J61" s="140"/>
      <c r="K61" s="137"/>
      <c r="L61" s="131"/>
      <c r="M61" s="213"/>
      <c r="N61" s="131"/>
      <c r="O61" s="131"/>
      <c r="P61" s="177"/>
      <c r="Q61" s="180"/>
      <c r="R61" s="9" t="s">
        <v>12</v>
      </c>
      <c r="S61" s="21"/>
      <c r="T61" s="160"/>
      <c r="U61" s="183" t="str">
        <f>IF(AND($L$9&lt;&gt;"",$P$9&lt;&gt;"",B61&lt;&gt;"",C61&lt;&gt;"",J61&lt;&gt;"",K61&lt;&gt;""),IF(AD61-AB61&lt;0.01,"Fehler",AD61-AB61),"")</f>
        <v/>
      </c>
      <c r="V61" s="186"/>
      <c r="W61" s="89"/>
      <c r="X61" s="89"/>
      <c r="Y61" s="89"/>
      <c r="AA61" s="57" t="str">
        <f t="shared" si="0"/>
        <v/>
      </c>
      <c r="AB61" s="61" t="str">
        <f t="shared" si="1"/>
        <v/>
      </c>
      <c r="AC61" s="57" t="b">
        <f t="shared" si="2"/>
        <v>0</v>
      </c>
      <c r="AD61" s="61" t="str">
        <f t="shared" si="3"/>
        <v/>
      </c>
      <c r="AF61" s="43">
        <f>IF(S61="ja",0.15,0)</f>
        <v>0</v>
      </c>
      <c r="AG61" s="44">
        <f>IF(V61=1,AF61,0)</f>
        <v>0</v>
      </c>
      <c r="AH61" s="44"/>
      <c r="AI61" s="44"/>
      <c r="AJ61" s="44">
        <f>IF(V61=2,AF61,0)</f>
        <v>0</v>
      </c>
      <c r="AK61" s="45"/>
      <c r="AL61" s="44"/>
      <c r="AM61" s="44"/>
      <c r="AN61" s="147">
        <f>COUNTIF(T61,"ja")</f>
        <v>0</v>
      </c>
      <c r="AP61" s="147">
        <f>IF(AND(D61="D",L61="D"),0,IF(D61="D",$S$7,IF(L61="D",$S$7,$S$7*2)))</f>
        <v>0</v>
      </c>
      <c r="AQ61" s="113">
        <f>IF($S$4="nein",IF(N61&lt;O61,N61,O61),O61-AT61)</f>
        <v>0</v>
      </c>
      <c r="AR61" s="116">
        <f>IF($S$4="nein",IF(N61&gt;O61,0,O61-N61),IF(O61&lt;&gt;N61,IF(AP61&gt;=O61,AP61+O61-N61,IF((AP61+(O61-N61))&gt;O61,O61,AP61+(O61-N61))),IF(AP61&gt;=O61,AP61+O61-N61,AP61)))</f>
        <v>0</v>
      </c>
      <c r="AS61" s="110">
        <f>IF(AQ61&lt;0,0,AQ61)</f>
        <v>0</v>
      </c>
      <c r="AT61" s="110">
        <f>IF(AR61&lt;0,0,IF(AR61&gt;O61,O61,AR61))</f>
        <v>0</v>
      </c>
      <c r="AU61" s="126">
        <f>IF(BA61="NEIN",0,IF(V61=1,IF(U61&gt;0.209,IF(U61&lt;0.334,1,0),0),0))</f>
        <v>0</v>
      </c>
      <c r="AV61" s="126">
        <f>IF(BA61="NEIN",0,IF(V61=1,IF(U61&gt;0.34,IF(U61&lt;=0.5,1,0),0),0))</f>
        <v>0</v>
      </c>
      <c r="AW61" s="126">
        <f>IF(BA61="NEIN",0,IF(V61=1,IF(U61&gt;0.5,1,0),0))</f>
        <v>0</v>
      </c>
      <c r="AX61" s="126">
        <f>IF(BA61="NEIN",0,IF(V61=2,IF(U61&gt;0.209,IF(U61&lt;0.334,1,0),0),0))</f>
        <v>0</v>
      </c>
      <c r="AY61" s="126">
        <f>IF(BA61="NEIN",0,IF(V61=2,IF(U61&gt;0.34,IF(U61&lt;=0.5,1,0),0),0))</f>
        <v>0</v>
      </c>
      <c r="AZ61" s="128">
        <f>IF(BA61="NEIN",0,IF(V61=2,IF(U61&gt;0.5,1,0),0))</f>
        <v>0</v>
      </c>
      <c r="BA61" s="125" t="str">
        <f>IF(OR(A61="A",A61="B",A61="C",A61="D",A61="G"),"JA","NEIN")</f>
        <v>NEIN</v>
      </c>
      <c r="BB61" s="119" t="str">
        <f>IF(AND(OR(A61="B",A61="d",A61="F",A61="G"),O61&gt;0),1,"")</f>
        <v/>
      </c>
      <c r="BC61" s="119"/>
      <c r="BE61" s="36"/>
    </row>
    <row r="62" spans="1:57" ht="9.9499999999999993" customHeight="1" x14ac:dyDescent="0.2">
      <c r="A62" s="135"/>
      <c r="B62" s="141"/>
      <c r="C62" s="138"/>
      <c r="D62" s="132"/>
      <c r="E62" s="144"/>
      <c r="F62" s="144"/>
      <c r="G62" s="144"/>
      <c r="H62" s="144"/>
      <c r="I62" s="144"/>
      <c r="J62" s="141"/>
      <c r="K62" s="138"/>
      <c r="L62" s="132"/>
      <c r="M62" s="213"/>
      <c r="N62" s="132"/>
      <c r="O62" s="132"/>
      <c r="P62" s="178"/>
      <c r="Q62" s="181"/>
      <c r="R62" s="10" t="s">
        <v>13</v>
      </c>
      <c r="S62" s="22"/>
      <c r="T62" s="161"/>
      <c r="U62" s="184"/>
      <c r="V62" s="187"/>
      <c r="W62" s="89"/>
      <c r="X62" s="89"/>
      <c r="Y62" s="89"/>
      <c r="AA62" s="57" t="str">
        <f t="shared" si="0"/>
        <v/>
      </c>
      <c r="AB62" s="61" t="str">
        <f t="shared" si="1"/>
        <v/>
      </c>
      <c r="AC62" s="57" t="b">
        <f t="shared" si="2"/>
        <v>0</v>
      </c>
      <c r="AD62" s="61" t="str">
        <f t="shared" si="3"/>
        <v/>
      </c>
      <c r="AF62" s="43">
        <f>IF(S62="ja",0.4,0)</f>
        <v>0</v>
      </c>
      <c r="AG62" s="44"/>
      <c r="AH62" s="44">
        <f>IF(V61=1,AF62,0)</f>
        <v>0</v>
      </c>
      <c r="AI62" s="44"/>
      <c r="AK62" s="44">
        <f>IF(V61=2,AF62,0)</f>
        <v>0</v>
      </c>
      <c r="AL62" s="44"/>
      <c r="AM62" s="44"/>
      <c r="AN62" s="147"/>
      <c r="AP62" s="147"/>
      <c r="AQ62" s="114"/>
      <c r="AR62" s="117"/>
      <c r="AS62" s="111"/>
      <c r="AT62" s="111"/>
      <c r="AU62" s="126"/>
      <c r="AV62" s="126"/>
      <c r="AW62" s="126"/>
      <c r="AX62" s="126"/>
      <c r="AY62" s="126"/>
      <c r="AZ62" s="129"/>
      <c r="BA62" s="125"/>
      <c r="BB62" s="119"/>
      <c r="BC62" s="119"/>
      <c r="BE62" s="36"/>
    </row>
    <row r="63" spans="1:57" ht="9.9499999999999993" customHeight="1" x14ac:dyDescent="0.2">
      <c r="A63" s="135"/>
      <c r="B63" s="141"/>
      <c r="C63" s="138"/>
      <c r="D63" s="132"/>
      <c r="E63" s="144"/>
      <c r="F63" s="144"/>
      <c r="G63" s="144"/>
      <c r="H63" s="144"/>
      <c r="I63" s="144"/>
      <c r="J63" s="141"/>
      <c r="K63" s="138"/>
      <c r="L63" s="132"/>
      <c r="M63" s="213"/>
      <c r="N63" s="132"/>
      <c r="O63" s="132"/>
      <c r="P63" s="178"/>
      <c r="Q63" s="181"/>
      <c r="R63" s="10" t="s">
        <v>14</v>
      </c>
      <c r="S63" s="22"/>
      <c r="T63" s="161"/>
      <c r="U63" s="184"/>
      <c r="V63" s="187"/>
      <c r="W63" s="89"/>
      <c r="X63" s="89"/>
      <c r="Y63" s="89"/>
      <c r="AA63" s="57" t="str">
        <f t="shared" si="0"/>
        <v/>
      </c>
      <c r="AB63" s="61" t="str">
        <f t="shared" si="1"/>
        <v/>
      </c>
      <c r="AC63" s="57" t="b">
        <f t="shared" si="2"/>
        <v>0</v>
      </c>
      <c r="AD63" s="61" t="str">
        <f t="shared" si="3"/>
        <v/>
      </c>
      <c r="AF63" s="43">
        <f>IF(S63="ja",0.4,0)</f>
        <v>0</v>
      </c>
      <c r="AG63" s="44"/>
      <c r="AH63" s="44"/>
      <c r="AI63" s="44">
        <f>IF(V61=1,AF63,0)</f>
        <v>0</v>
      </c>
      <c r="AK63" s="45"/>
      <c r="AL63" s="44">
        <f>IF(V61=2,AF63,0)</f>
        <v>0</v>
      </c>
      <c r="AM63" s="44"/>
      <c r="AN63" s="147"/>
      <c r="AP63" s="147"/>
      <c r="AQ63" s="114"/>
      <c r="AR63" s="117"/>
      <c r="AS63" s="111"/>
      <c r="AT63" s="111"/>
      <c r="AU63" s="126"/>
      <c r="AV63" s="126"/>
      <c r="AW63" s="126"/>
      <c r="AX63" s="126"/>
      <c r="AY63" s="126"/>
      <c r="AZ63" s="129"/>
      <c r="BA63" s="125"/>
      <c r="BB63" s="119"/>
      <c r="BC63" s="119"/>
      <c r="BE63" s="36"/>
    </row>
    <row r="64" spans="1:57" ht="9.9499999999999993" customHeight="1" thickBot="1" x14ac:dyDescent="0.25">
      <c r="A64" s="136"/>
      <c r="B64" s="142"/>
      <c r="C64" s="139"/>
      <c r="D64" s="133"/>
      <c r="E64" s="145"/>
      <c r="F64" s="145"/>
      <c r="G64" s="145"/>
      <c r="H64" s="145"/>
      <c r="I64" s="145"/>
      <c r="J64" s="142"/>
      <c r="K64" s="139"/>
      <c r="L64" s="133"/>
      <c r="M64" s="213"/>
      <c r="N64" s="133"/>
      <c r="O64" s="133"/>
      <c r="P64" s="179"/>
      <c r="Q64" s="182"/>
      <c r="R64" s="11" t="s">
        <v>15</v>
      </c>
      <c r="S64" s="23"/>
      <c r="T64" s="162"/>
      <c r="U64" s="185"/>
      <c r="V64" s="188"/>
      <c r="W64" s="89"/>
      <c r="X64" s="89"/>
      <c r="Y64" s="89"/>
      <c r="AA64" s="57" t="str">
        <f t="shared" si="0"/>
        <v/>
      </c>
      <c r="AB64" s="61" t="str">
        <f t="shared" si="1"/>
        <v/>
      </c>
      <c r="AC64" s="57" t="b">
        <f t="shared" si="2"/>
        <v>0</v>
      </c>
      <c r="AD64" s="61" t="str">
        <f t="shared" si="3"/>
        <v/>
      </c>
      <c r="AF64" s="43">
        <f>SUM(AF61:AF63)</f>
        <v>0</v>
      </c>
      <c r="AG64" s="44"/>
      <c r="AH64" s="44"/>
      <c r="AI64" s="44"/>
      <c r="AK64" s="45"/>
      <c r="AN64" s="147"/>
      <c r="AP64" s="147"/>
      <c r="AQ64" s="115"/>
      <c r="AR64" s="118"/>
      <c r="AS64" s="112"/>
      <c r="AT64" s="112"/>
      <c r="AU64" s="127"/>
      <c r="AV64" s="127"/>
      <c r="AW64" s="127"/>
      <c r="AX64" s="127"/>
      <c r="AY64" s="127"/>
      <c r="AZ64" s="130"/>
      <c r="BA64" s="125"/>
      <c r="BB64" s="119"/>
      <c r="BC64" s="119"/>
      <c r="BE64" s="36"/>
    </row>
    <row r="65" spans="1:57" ht="9.9499999999999993" customHeight="1" x14ac:dyDescent="0.2">
      <c r="A65" s="134"/>
      <c r="B65" s="140"/>
      <c r="C65" s="137"/>
      <c r="D65" s="131"/>
      <c r="E65" s="143"/>
      <c r="F65" s="143"/>
      <c r="G65" s="143"/>
      <c r="H65" s="143"/>
      <c r="I65" s="143"/>
      <c r="J65" s="140"/>
      <c r="K65" s="137"/>
      <c r="L65" s="131"/>
      <c r="M65" s="213"/>
      <c r="N65" s="131"/>
      <c r="O65" s="131"/>
      <c r="P65" s="177"/>
      <c r="Q65" s="180"/>
      <c r="R65" s="9" t="s">
        <v>12</v>
      </c>
      <c r="S65" s="102"/>
      <c r="T65" s="160"/>
      <c r="U65" s="183" t="str">
        <f>IF(AND($L$9&lt;&gt;"",$P$9&lt;&gt;"",B65&lt;&gt;"",C65&lt;&gt;"",J65&lt;&gt;"",K65&lt;&gt;""),IF(AD65-AB65&lt;0.01,"Fehler",AD65-AB65),"")</f>
        <v/>
      </c>
      <c r="V65" s="186"/>
      <c r="W65" s="89"/>
      <c r="X65" s="89"/>
      <c r="Y65" s="89"/>
      <c r="AA65" s="57" t="str">
        <f t="shared" si="0"/>
        <v/>
      </c>
      <c r="AB65" s="61" t="str">
        <f t="shared" si="1"/>
        <v/>
      </c>
      <c r="AC65" s="57" t="b">
        <f t="shared" si="2"/>
        <v>0</v>
      </c>
      <c r="AD65" s="61" t="str">
        <f t="shared" si="3"/>
        <v/>
      </c>
      <c r="AF65" s="43">
        <f>IF(S65="ja",0.15,0)</f>
        <v>0</v>
      </c>
      <c r="AG65" s="44">
        <f>IF(V65=1,AF65,0)</f>
        <v>0</v>
      </c>
      <c r="AH65" s="44"/>
      <c r="AI65" s="44"/>
      <c r="AJ65" s="44">
        <f>IF(V65=2,AF65,0)</f>
        <v>0</v>
      </c>
      <c r="AK65" s="45"/>
      <c r="AL65" s="44"/>
      <c r="AM65" s="44"/>
      <c r="AN65" s="147">
        <f>COUNTIF(T65,"ja")</f>
        <v>0</v>
      </c>
      <c r="AP65" s="147">
        <f>IF(AND(D65="D",L65="D"),0,IF(D65="D",$S$7,IF(L65="D",$S$7,$S$7*2)))</f>
        <v>0</v>
      </c>
      <c r="AQ65" s="113">
        <f>IF($S$4="nein",IF(N65&lt;O65,N65,O65),O65-AT65)</f>
        <v>0</v>
      </c>
      <c r="AR65" s="116">
        <f>IF($S$4="nein",IF(N65&gt;O65,0,O65-N65),IF(O65&lt;&gt;N65,IF(AP65&gt;=O65,AP65+O65-N65,IF((AP65+(O65-N65))&gt;O65,O65,AP65+(O65-N65))),IF(AP65&gt;=O65,AP65+O65-N65,AP65)))</f>
        <v>0</v>
      </c>
      <c r="AS65" s="110">
        <f>IF(AQ65&lt;0,0,AQ65)</f>
        <v>0</v>
      </c>
      <c r="AT65" s="110">
        <f>IF(AR65&lt;0,0,IF(AR65&gt;O65,O65,AR65))</f>
        <v>0</v>
      </c>
      <c r="AU65" s="126">
        <f>IF(BA65="NEIN",0,IF(V65=1,IF(U65&gt;0.209,IF(U65&lt;0.334,1,0),0),0))</f>
        <v>0</v>
      </c>
      <c r="AV65" s="126">
        <f>IF(BA65="NEIN",0,IF(V65=1,IF(U65&gt;0.34,IF(U65&lt;=0.5,1,0),0),0))</f>
        <v>0</v>
      </c>
      <c r="AW65" s="126">
        <f>IF(BA65="NEIN",0,IF(V65=1,IF(U65&gt;0.5,1,0),0))</f>
        <v>0</v>
      </c>
      <c r="AX65" s="126">
        <f>IF(BA65="NEIN",0,IF(V65=2,IF(U65&gt;0.209,IF(U65&lt;0.334,1,0),0),0))</f>
        <v>0</v>
      </c>
      <c r="AY65" s="126">
        <f>IF(BA65="NEIN",0,IF(V65=2,IF(U65&gt;0.34,IF(U65&lt;=0.5,1,0),0),0))</f>
        <v>0</v>
      </c>
      <c r="AZ65" s="128">
        <f>IF(BA65="NEIN",0,IF(V65=2,IF(U65&gt;0.5,1,0),0))</f>
        <v>0</v>
      </c>
      <c r="BA65" s="125" t="str">
        <f>IF(OR(A65="A",A65="B",A65="C",A65="D",A65="G"),"JA","NEIN")</f>
        <v>NEIN</v>
      </c>
      <c r="BB65" s="119" t="str">
        <f>IF(AND(OR(A65="B",A65="d",A65="F",A65="G"),O65&gt;0),1,"")</f>
        <v/>
      </c>
      <c r="BC65" s="119"/>
      <c r="BE65" s="36"/>
    </row>
    <row r="66" spans="1:57" ht="9.9499999999999993" customHeight="1" x14ac:dyDescent="0.2">
      <c r="A66" s="135"/>
      <c r="B66" s="141"/>
      <c r="C66" s="138"/>
      <c r="D66" s="132"/>
      <c r="E66" s="144"/>
      <c r="F66" s="144"/>
      <c r="G66" s="144"/>
      <c r="H66" s="144"/>
      <c r="I66" s="144"/>
      <c r="J66" s="141"/>
      <c r="K66" s="138"/>
      <c r="L66" s="132"/>
      <c r="M66" s="213"/>
      <c r="N66" s="132"/>
      <c r="O66" s="132"/>
      <c r="P66" s="178"/>
      <c r="Q66" s="181"/>
      <c r="R66" s="10" t="s">
        <v>13</v>
      </c>
      <c r="S66" s="22"/>
      <c r="T66" s="161"/>
      <c r="U66" s="184"/>
      <c r="V66" s="187"/>
      <c r="W66" s="89"/>
      <c r="X66" s="89"/>
      <c r="Y66" s="89"/>
      <c r="AA66" s="57" t="str">
        <f t="shared" si="0"/>
        <v/>
      </c>
      <c r="AB66" s="61" t="str">
        <f t="shared" si="1"/>
        <v/>
      </c>
      <c r="AC66" s="57" t="b">
        <f t="shared" si="2"/>
        <v>0</v>
      </c>
      <c r="AD66" s="61" t="str">
        <f t="shared" si="3"/>
        <v/>
      </c>
      <c r="AF66" s="43">
        <f>IF(S66="ja",0.4,0)</f>
        <v>0</v>
      </c>
      <c r="AG66" s="44"/>
      <c r="AH66" s="44">
        <f>IF(V65=1,AF66,0)</f>
        <v>0</v>
      </c>
      <c r="AI66" s="44"/>
      <c r="AK66" s="44">
        <f>IF(V65=2,AF66,0)</f>
        <v>0</v>
      </c>
      <c r="AL66" s="44"/>
      <c r="AM66" s="44"/>
      <c r="AN66" s="147"/>
      <c r="AP66" s="147"/>
      <c r="AQ66" s="114"/>
      <c r="AR66" s="117"/>
      <c r="AS66" s="111"/>
      <c r="AT66" s="111"/>
      <c r="AU66" s="126"/>
      <c r="AV66" s="126"/>
      <c r="AW66" s="126"/>
      <c r="AX66" s="126"/>
      <c r="AY66" s="126"/>
      <c r="AZ66" s="129"/>
      <c r="BA66" s="125"/>
      <c r="BB66" s="119"/>
      <c r="BC66" s="119"/>
      <c r="BE66" s="36"/>
    </row>
    <row r="67" spans="1:57" ht="9.9499999999999993" customHeight="1" x14ac:dyDescent="0.2">
      <c r="A67" s="135"/>
      <c r="B67" s="141"/>
      <c r="C67" s="138"/>
      <c r="D67" s="132"/>
      <c r="E67" s="144"/>
      <c r="F67" s="144"/>
      <c r="G67" s="144"/>
      <c r="H67" s="144"/>
      <c r="I67" s="144"/>
      <c r="J67" s="141"/>
      <c r="K67" s="138"/>
      <c r="L67" s="132"/>
      <c r="M67" s="213"/>
      <c r="N67" s="132"/>
      <c r="O67" s="132"/>
      <c r="P67" s="178"/>
      <c r="Q67" s="181"/>
      <c r="R67" s="10" t="s">
        <v>14</v>
      </c>
      <c r="S67" s="22"/>
      <c r="T67" s="161"/>
      <c r="U67" s="184"/>
      <c r="V67" s="187"/>
      <c r="W67" s="89"/>
      <c r="X67" s="89"/>
      <c r="Y67" s="89"/>
      <c r="AA67" s="57" t="str">
        <f t="shared" si="0"/>
        <v/>
      </c>
      <c r="AB67" s="61" t="str">
        <f t="shared" si="1"/>
        <v/>
      </c>
      <c r="AC67" s="57" t="b">
        <f t="shared" si="2"/>
        <v>0</v>
      </c>
      <c r="AD67" s="61" t="str">
        <f t="shared" si="3"/>
        <v/>
      </c>
      <c r="AF67" s="43">
        <f>IF(S67="ja",0.4,0)</f>
        <v>0</v>
      </c>
      <c r="AG67" s="44"/>
      <c r="AH67" s="44"/>
      <c r="AI67" s="44">
        <f>IF(V65=1,AF67,0)</f>
        <v>0</v>
      </c>
      <c r="AK67" s="45"/>
      <c r="AL67" s="44">
        <f>IF(V65=2,AF67,0)</f>
        <v>0</v>
      </c>
      <c r="AM67" s="44"/>
      <c r="AN67" s="147"/>
      <c r="AP67" s="147"/>
      <c r="AQ67" s="114"/>
      <c r="AR67" s="117"/>
      <c r="AS67" s="111"/>
      <c r="AT67" s="111"/>
      <c r="AU67" s="126"/>
      <c r="AV67" s="126"/>
      <c r="AW67" s="126"/>
      <c r="AX67" s="126"/>
      <c r="AY67" s="126"/>
      <c r="AZ67" s="129"/>
      <c r="BA67" s="125"/>
      <c r="BB67" s="119"/>
      <c r="BC67" s="119"/>
      <c r="BE67" s="36"/>
    </row>
    <row r="68" spans="1:57" ht="9.9499999999999993" customHeight="1" thickBot="1" x14ac:dyDescent="0.25">
      <c r="A68" s="136"/>
      <c r="B68" s="142"/>
      <c r="C68" s="139"/>
      <c r="D68" s="133"/>
      <c r="E68" s="145"/>
      <c r="F68" s="145"/>
      <c r="G68" s="145"/>
      <c r="H68" s="145"/>
      <c r="I68" s="145"/>
      <c r="J68" s="142"/>
      <c r="K68" s="139"/>
      <c r="L68" s="133"/>
      <c r="M68" s="213"/>
      <c r="N68" s="133"/>
      <c r="O68" s="133"/>
      <c r="P68" s="179"/>
      <c r="Q68" s="182"/>
      <c r="R68" s="11" t="s">
        <v>15</v>
      </c>
      <c r="S68" s="23"/>
      <c r="T68" s="162"/>
      <c r="U68" s="185"/>
      <c r="V68" s="188"/>
      <c r="W68" s="89"/>
      <c r="X68" s="89"/>
      <c r="Y68" s="89"/>
      <c r="AA68" s="57" t="str">
        <f t="shared" si="0"/>
        <v/>
      </c>
      <c r="AB68" s="61" t="str">
        <f t="shared" si="1"/>
        <v/>
      </c>
      <c r="AC68" s="57" t="b">
        <f t="shared" si="2"/>
        <v>0</v>
      </c>
      <c r="AD68" s="61" t="str">
        <f t="shared" si="3"/>
        <v/>
      </c>
      <c r="AF68" s="43">
        <f>SUM(AF65:AF67)</f>
        <v>0</v>
      </c>
      <c r="AG68" s="44"/>
      <c r="AH68" s="44"/>
      <c r="AI68" s="44"/>
      <c r="AK68" s="45"/>
      <c r="AN68" s="147"/>
      <c r="AP68" s="147"/>
      <c r="AQ68" s="115"/>
      <c r="AR68" s="118"/>
      <c r="AS68" s="112"/>
      <c r="AT68" s="112"/>
      <c r="AU68" s="127"/>
      <c r="AV68" s="127"/>
      <c r="AW68" s="127"/>
      <c r="AX68" s="127"/>
      <c r="AY68" s="127"/>
      <c r="AZ68" s="130"/>
      <c r="BA68" s="125"/>
      <c r="BB68" s="119"/>
      <c r="BC68" s="119"/>
      <c r="BE68" s="36"/>
    </row>
    <row r="69" spans="1:57" ht="9.9499999999999993" customHeight="1" x14ac:dyDescent="0.2">
      <c r="A69" s="134"/>
      <c r="B69" s="140"/>
      <c r="C69" s="137"/>
      <c r="D69" s="131"/>
      <c r="E69" s="143"/>
      <c r="F69" s="143"/>
      <c r="G69" s="143"/>
      <c r="H69" s="143"/>
      <c r="I69" s="143"/>
      <c r="J69" s="140"/>
      <c r="K69" s="137"/>
      <c r="L69" s="131"/>
      <c r="M69" s="213"/>
      <c r="N69" s="131"/>
      <c r="O69" s="131"/>
      <c r="P69" s="177"/>
      <c r="Q69" s="180"/>
      <c r="R69" s="9" t="s">
        <v>12</v>
      </c>
      <c r="S69" s="102"/>
      <c r="T69" s="160"/>
      <c r="U69" s="183" t="str">
        <f>IF(AND($L$9&lt;&gt;"",$P$9&lt;&gt;"",B69&lt;&gt;"",C69&lt;&gt;"",J69&lt;&gt;"",K69&lt;&gt;""),IF(AD69-AB69&lt;0.01,"Fehler",AD69-AB69),"")</f>
        <v/>
      </c>
      <c r="V69" s="186"/>
      <c r="W69" s="89"/>
      <c r="X69" s="89"/>
      <c r="Y69" s="89"/>
      <c r="AA69" s="57" t="str">
        <f t="shared" si="0"/>
        <v/>
      </c>
      <c r="AB69" s="61" t="str">
        <f t="shared" si="1"/>
        <v/>
      </c>
      <c r="AC69" s="57" t="b">
        <f t="shared" si="2"/>
        <v>0</v>
      </c>
      <c r="AD69" s="61" t="str">
        <f t="shared" si="3"/>
        <v/>
      </c>
      <c r="AF69" s="43">
        <f>IF(S69="ja",0.15,0)</f>
        <v>0</v>
      </c>
      <c r="AG69" s="44">
        <f>IF(V69=1,AF69,0)</f>
        <v>0</v>
      </c>
      <c r="AH69" s="44"/>
      <c r="AI69" s="44"/>
      <c r="AJ69" s="44">
        <f>IF(V69=2,AF69,0)</f>
        <v>0</v>
      </c>
      <c r="AK69" s="45"/>
      <c r="AL69" s="44"/>
      <c r="AM69" s="44"/>
      <c r="AN69" s="147">
        <f>COUNTIF(T69,"ja")</f>
        <v>0</v>
      </c>
      <c r="AP69" s="147">
        <f>IF(AND(D69="D",L69="D"),0,IF(D69="D",$S$7,IF(L69="D",$S$7,$S$7*2)))</f>
        <v>0</v>
      </c>
      <c r="AQ69" s="113">
        <f>IF($S$4="nein",IF(N69&lt;O69,N69,O69),O69-AT69)</f>
        <v>0</v>
      </c>
      <c r="AR69" s="116">
        <f>IF($S$4="nein",IF(N69&gt;O69,0,O69-N69),IF(O69&lt;&gt;N69,IF(AP69&gt;=O69,AP69+O69-N69,IF((AP69+(O69-N69))&gt;O69,O69,AP69+(O69-N69))),IF(AP69&gt;=O69,AP69+O69-N69,AP69)))</f>
        <v>0</v>
      </c>
      <c r="AS69" s="110">
        <f>IF(AQ69&lt;0,0,AQ69)</f>
        <v>0</v>
      </c>
      <c r="AT69" s="110">
        <f>IF(AR69&lt;0,0,IF(AR69&gt;O69,O69,AR69))</f>
        <v>0</v>
      </c>
      <c r="AU69" s="126">
        <f>IF(BA69="NEIN",0,IF(V69=1,IF(U69&gt;0.209,IF(U69&lt;0.334,1,0),0),0))</f>
        <v>0</v>
      </c>
      <c r="AV69" s="126">
        <f>IF(BA69="NEIN",0,IF(V69=1,IF(U69&gt;0.34,IF(U69&lt;=0.5,1,0),0),0))</f>
        <v>0</v>
      </c>
      <c r="AW69" s="126">
        <f>IF(BA69="NEIN",0,IF(V69=1,IF(U69&gt;0.5,1,0),0))</f>
        <v>0</v>
      </c>
      <c r="AX69" s="126">
        <f>IF(BA69="NEIN",0,IF(V69=2,IF(U69&gt;0.209,IF(U69&lt;0.334,1,0),0),0))</f>
        <v>0</v>
      </c>
      <c r="AY69" s="126">
        <f>IF(BA69="NEIN",0,IF(V69=2,IF(U69&gt;0.34,IF(U69&lt;=0.5,1,0),0),0))</f>
        <v>0</v>
      </c>
      <c r="AZ69" s="128">
        <f>IF(BA69="NEIN",0,IF(V69=2,IF(U69&gt;0.5,1,0),0))</f>
        <v>0</v>
      </c>
      <c r="BA69" s="125" t="str">
        <f>IF(OR(A69="A",A69="B",A69="C",A69="D",A69="G"),"JA","NEIN")</f>
        <v>NEIN</v>
      </c>
      <c r="BB69" s="119" t="str">
        <f>IF(AND(OR(A69="B",A69="d",A69="F",A69="G"),O69&gt;0),1,"")</f>
        <v/>
      </c>
      <c r="BC69" s="119"/>
      <c r="BE69" s="36"/>
    </row>
    <row r="70" spans="1:57" ht="9.9499999999999993" customHeight="1" x14ac:dyDescent="0.2">
      <c r="A70" s="135"/>
      <c r="B70" s="141"/>
      <c r="C70" s="138"/>
      <c r="D70" s="132"/>
      <c r="E70" s="144"/>
      <c r="F70" s="144"/>
      <c r="G70" s="144"/>
      <c r="H70" s="144"/>
      <c r="I70" s="144"/>
      <c r="J70" s="141"/>
      <c r="K70" s="138"/>
      <c r="L70" s="132"/>
      <c r="M70" s="213"/>
      <c r="N70" s="132"/>
      <c r="O70" s="132"/>
      <c r="P70" s="178"/>
      <c r="Q70" s="181"/>
      <c r="R70" s="10" t="s">
        <v>13</v>
      </c>
      <c r="S70" s="22"/>
      <c r="T70" s="161"/>
      <c r="U70" s="184"/>
      <c r="V70" s="187"/>
      <c r="W70" s="89"/>
      <c r="X70" s="89"/>
      <c r="Y70" s="89"/>
      <c r="AA70" s="57" t="str">
        <f t="shared" si="0"/>
        <v/>
      </c>
      <c r="AB70" s="61" t="str">
        <f t="shared" si="1"/>
        <v/>
      </c>
      <c r="AC70" s="57" t="b">
        <f t="shared" si="2"/>
        <v>0</v>
      </c>
      <c r="AD70" s="61" t="str">
        <f t="shared" si="3"/>
        <v/>
      </c>
      <c r="AF70" s="43">
        <f>IF(S70="ja",0.4,0)</f>
        <v>0</v>
      </c>
      <c r="AG70" s="44"/>
      <c r="AH70" s="44">
        <f>IF(V69=1,AF70,0)</f>
        <v>0</v>
      </c>
      <c r="AI70" s="44"/>
      <c r="AK70" s="44">
        <f>IF(V69=2,AF70,0)</f>
        <v>0</v>
      </c>
      <c r="AL70" s="44"/>
      <c r="AM70" s="44"/>
      <c r="AN70" s="147"/>
      <c r="AP70" s="147"/>
      <c r="AQ70" s="114"/>
      <c r="AR70" s="117"/>
      <c r="AS70" s="111"/>
      <c r="AT70" s="111"/>
      <c r="AU70" s="126"/>
      <c r="AV70" s="126"/>
      <c r="AW70" s="126"/>
      <c r="AX70" s="126"/>
      <c r="AY70" s="126"/>
      <c r="AZ70" s="129"/>
      <c r="BA70" s="125"/>
      <c r="BB70" s="119"/>
      <c r="BC70" s="119"/>
      <c r="BE70" s="36"/>
    </row>
    <row r="71" spans="1:57" ht="9.9499999999999993" customHeight="1" x14ac:dyDescent="0.2">
      <c r="A71" s="135"/>
      <c r="B71" s="141"/>
      <c r="C71" s="138"/>
      <c r="D71" s="132"/>
      <c r="E71" s="144"/>
      <c r="F71" s="144"/>
      <c r="G71" s="144"/>
      <c r="H71" s="144"/>
      <c r="I71" s="144"/>
      <c r="J71" s="141"/>
      <c r="K71" s="138"/>
      <c r="L71" s="132"/>
      <c r="M71" s="213"/>
      <c r="N71" s="132"/>
      <c r="O71" s="132"/>
      <c r="P71" s="178"/>
      <c r="Q71" s="181"/>
      <c r="R71" s="10" t="s">
        <v>14</v>
      </c>
      <c r="S71" s="22"/>
      <c r="T71" s="161"/>
      <c r="U71" s="184"/>
      <c r="V71" s="187"/>
      <c r="W71" s="89"/>
      <c r="X71" s="89"/>
      <c r="Y71" s="89"/>
      <c r="AA71" s="57" t="str">
        <f t="shared" si="0"/>
        <v/>
      </c>
      <c r="AB71" s="61" t="str">
        <f t="shared" si="1"/>
        <v/>
      </c>
      <c r="AC71" s="57" t="b">
        <f t="shared" si="2"/>
        <v>0</v>
      </c>
      <c r="AD71" s="61" t="str">
        <f t="shared" si="3"/>
        <v/>
      </c>
      <c r="AF71" s="43">
        <f>IF(S71="ja",0.4,0)</f>
        <v>0</v>
      </c>
      <c r="AG71" s="44"/>
      <c r="AH71" s="44"/>
      <c r="AI71" s="44">
        <f>IF(V69=1,AF71,0)</f>
        <v>0</v>
      </c>
      <c r="AK71" s="45"/>
      <c r="AL71" s="44">
        <f>IF(V69=2,AF71,0)</f>
        <v>0</v>
      </c>
      <c r="AM71" s="44"/>
      <c r="AN71" s="147"/>
      <c r="AP71" s="147"/>
      <c r="AQ71" s="114"/>
      <c r="AR71" s="117"/>
      <c r="AS71" s="111"/>
      <c r="AT71" s="111"/>
      <c r="AU71" s="126"/>
      <c r="AV71" s="126"/>
      <c r="AW71" s="126"/>
      <c r="AX71" s="126"/>
      <c r="AY71" s="126"/>
      <c r="AZ71" s="129"/>
      <c r="BA71" s="125"/>
      <c r="BB71" s="119"/>
      <c r="BC71" s="119"/>
      <c r="BE71" s="36"/>
    </row>
    <row r="72" spans="1:57" ht="9.9499999999999993" customHeight="1" thickBot="1" x14ac:dyDescent="0.25">
      <c r="A72" s="136"/>
      <c r="B72" s="142"/>
      <c r="C72" s="139"/>
      <c r="D72" s="133"/>
      <c r="E72" s="145"/>
      <c r="F72" s="145"/>
      <c r="G72" s="145"/>
      <c r="H72" s="145"/>
      <c r="I72" s="145"/>
      <c r="J72" s="142"/>
      <c r="K72" s="139"/>
      <c r="L72" s="133"/>
      <c r="M72" s="213"/>
      <c r="N72" s="133"/>
      <c r="O72" s="133"/>
      <c r="P72" s="179"/>
      <c r="Q72" s="182"/>
      <c r="R72" s="11" t="s">
        <v>15</v>
      </c>
      <c r="S72" s="103"/>
      <c r="T72" s="162"/>
      <c r="U72" s="185"/>
      <c r="V72" s="188"/>
      <c r="W72" s="89"/>
      <c r="X72" s="89"/>
      <c r="Y72" s="89"/>
      <c r="AA72" s="57" t="str">
        <f t="shared" si="0"/>
        <v/>
      </c>
      <c r="AB72" s="61" t="str">
        <f t="shared" si="1"/>
        <v/>
      </c>
      <c r="AC72" s="57" t="b">
        <f t="shared" si="2"/>
        <v>0</v>
      </c>
      <c r="AD72" s="61" t="str">
        <f t="shared" si="3"/>
        <v/>
      </c>
      <c r="AF72" s="43">
        <f>SUM(AF69:AF71)</f>
        <v>0</v>
      </c>
      <c r="AG72" s="44"/>
      <c r="AH72" s="44"/>
      <c r="AI72" s="44"/>
      <c r="AK72" s="45"/>
      <c r="AN72" s="147"/>
      <c r="AP72" s="147"/>
      <c r="AQ72" s="115"/>
      <c r="AR72" s="118"/>
      <c r="AS72" s="112"/>
      <c r="AT72" s="112"/>
      <c r="AU72" s="127"/>
      <c r="AV72" s="127"/>
      <c r="AW72" s="127"/>
      <c r="AX72" s="127"/>
      <c r="AY72" s="127"/>
      <c r="AZ72" s="130"/>
      <c r="BA72" s="125"/>
      <c r="BB72" s="119"/>
      <c r="BC72" s="119"/>
      <c r="BE72" s="36"/>
    </row>
    <row r="73" spans="1:57" ht="9.9499999999999993" customHeight="1" x14ac:dyDescent="0.2">
      <c r="A73" s="134"/>
      <c r="B73" s="140"/>
      <c r="C73" s="137"/>
      <c r="D73" s="131"/>
      <c r="E73" s="143"/>
      <c r="F73" s="143"/>
      <c r="G73" s="143"/>
      <c r="H73" s="143"/>
      <c r="I73" s="143"/>
      <c r="J73" s="140"/>
      <c r="K73" s="137"/>
      <c r="L73" s="131"/>
      <c r="M73" s="213"/>
      <c r="N73" s="131"/>
      <c r="O73" s="131"/>
      <c r="P73" s="177"/>
      <c r="Q73" s="180"/>
      <c r="R73" s="9" t="s">
        <v>12</v>
      </c>
      <c r="S73" s="21"/>
      <c r="T73" s="160"/>
      <c r="U73" s="183" t="str">
        <f>IF(AND($L$9&lt;&gt;"",$P$9&lt;&gt;"",B73&lt;&gt;"",C73&lt;&gt;"",J73&lt;&gt;"",K73&lt;&gt;""),IF(AD73-AB73&lt;0.01,"Fehler",AD73-AB73),"")</f>
        <v/>
      </c>
      <c r="V73" s="186"/>
      <c r="W73" s="89"/>
      <c r="X73" s="89"/>
      <c r="Y73" s="89"/>
      <c r="AA73" s="57" t="str">
        <f t="shared" si="0"/>
        <v/>
      </c>
      <c r="AB73" s="61" t="str">
        <f t="shared" si="1"/>
        <v/>
      </c>
      <c r="AC73" s="57" t="b">
        <f t="shared" si="2"/>
        <v>0</v>
      </c>
      <c r="AD73" s="61" t="str">
        <f t="shared" si="3"/>
        <v/>
      </c>
      <c r="AF73" s="43">
        <f>IF(S73="ja",0.15,0)</f>
        <v>0</v>
      </c>
      <c r="AG73" s="44">
        <f>IF(V73=1,AF73,0)</f>
        <v>0</v>
      </c>
      <c r="AH73" s="44"/>
      <c r="AI73" s="44"/>
      <c r="AJ73" s="44">
        <f>IF(V73=2,AF73,0)</f>
        <v>0</v>
      </c>
      <c r="AK73" s="45"/>
      <c r="AL73" s="44"/>
      <c r="AM73" s="44"/>
      <c r="AN73" s="147">
        <f>COUNTIF(T73,"ja")</f>
        <v>0</v>
      </c>
      <c r="AP73" s="147">
        <f>IF(AND(D73="D",L73="D"),0,IF(D73="D",$S$7,IF(L73="D",$S$7,$S$7*2)))</f>
        <v>0</v>
      </c>
      <c r="AQ73" s="113">
        <f>IF($S$4="nein",IF(N73&lt;O73,N73,O73),O73-AT73)</f>
        <v>0</v>
      </c>
      <c r="AR73" s="116">
        <f>IF($S$4="nein",IF(N73&gt;O73,0,O73-N73),IF(O73&lt;&gt;N73,IF(AP73&gt;=O73,AP73+O73-N73,IF((AP73+(O73-N73))&gt;O73,O73,AP73+(O73-N73))),IF(AP73&gt;=O73,AP73+O73-N73,AP73)))</f>
        <v>0</v>
      </c>
      <c r="AS73" s="110">
        <f>IF(AQ73&lt;0,0,AQ73)</f>
        <v>0</v>
      </c>
      <c r="AT73" s="110">
        <f>IF(AR73&lt;0,0,IF(AR73&gt;O73,O73,AR73))</f>
        <v>0</v>
      </c>
      <c r="AU73" s="126">
        <f>IF(BA73="NEIN",0,IF(V73=1,IF(U73&gt;0.209,IF(U73&lt;0.334,1,0),0),0))</f>
        <v>0</v>
      </c>
      <c r="AV73" s="126">
        <f>IF(BA73="NEIN",0,IF(V73=1,IF(U73&gt;0.34,IF(U73&lt;=0.5,1,0),0),0))</f>
        <v>0</v>
      </c>
      <c r="AW73" s="126">
        <f>IF(BA73="NEIN",0,IF(V73=1,IF(U73&gt;0.5,1,0),0))</f>
        <v>0</v>
      </c>
      <c r="AX73" s="126">
        <f>IF(BA73="NEIN",0,IF(V73=2,IF(U73&gt;0.209,IF(U73&lt;0.334,1,0),0),0))</f>
        <v>0</v>
      </c>
      <c r="AY73" s="126">
        <f>IF(BA73="NEIN",0,IF(V73=2,IF(U73&gt;0.34,IF(U73&lt;=0.5,1,0),0),0))</f>
        <v>0</v>
      </c>
      <c r="AZ73" s="128">
        <f>IF(BA73="NEIN",0,IF(V73=2,IF(U73&gt;0.5,1,0),0))</f>
        <v>0</v>
      </c>
      <c r="BA73" s="125" t="str">
        <f>IF(OR(A73="A",A73="B",A73="C",A73="D",A73="G"),"JA","NEIN")</f>
        <v>NEIN</v>
      </c>
      <c r="BB73" s="119" t="str">
        <f>IF(AND(OR(A73="B",A73="d",A73="F",A73="G"),O73&gt;0),1,"")</f>
        <v/>
      </c>
      <c r="BC73" s="119"/>
      <c r="BE73" s="36"/>
    </row>
    <row r="74" spans="1:57" ht="9.9499999999999993" customHeight="1" x14ac:dyDescent="0.2">
      <c r="A74" s="135"/>
      <c r="B74" s="141"/>
      <c r="C74" s="138"/>
      <c r="D74" s="132"/>
      <c r="E74" s="144"/>
      <c r="F74" s="144"/>
      <c r="G74" s="144"/>
      <c r="H74" s="144"/>
      <c r="I74" s="144"/>
      <c r="J74" s="141"/>
      <c r="K74" s="138"/>
      <c r="L74" s="132"/>
      <c r="M74" s="213"/>
      <c r="N74" s="132"/>
      <c r="O74" s="132"/>
      <c r="P74" s="178"/>
      <c r="Q74" s="181"/>
      <c r="R74" s="10" t="s">
        <v>13</v>
      </c>
      <c r="S74" s="22"/>
      <c r="T74" s="161"/>
      <c r="U74" s="184"/>
      <c r="V74" s="187"/>
      <c r="W74" s="89"/>
      <c r="X74" s="89"/>
      <c r="Y74" s="89"/>
      <c r="AA74" s="57" t="str">
        <f t="shared" si="0"/>
        <v/>
      </c>
      <c r="AB74" s="61" t="str">
        <f t="shared" si="1"/>
        <v/>
      </c>
      <c r="AC74" s="57" t="b">
        <f t="shared" si="2"/>
        <v>0</v>
      </c>
      <c r="AD74" s="61" t="str">
        <f t="shared" si="3"/>
        <v/>
      </c>
      <c r="AF74" s="43">
        <f>IF(S74="ja",0.4,0)</f>
        <v>0</v>
      </c>
      <c r="AG74" s="44"/>
      <c r="AH74" s="44">
        <f>IF(V73=1,AF74,0)</f>
        <v>0</v>
      </c>
      <c r="AI74" s="44"/>
      <c r="AK74" s="44">
        <f>IF(V73=2,AF74,0)</f>
        <v>0</v>
      </c>
      <c r="AL74" s="44"/>
      <c r="AM74" s="44"/>
      <c r="AN74" s="147"/>
      <c r="AP74" s="147"/>
      <c r="AQ74" s="114"/>
      <c r="AR74" s="117"/>
      <c r="AS74" s="111"/>
      <c r="AT74" s="111"/>
      <c r="AU74" s="126"/>
      <c r="AV74" s="126"/>
      <c r="AW74" s="126"/>
      <c r="AX74" s="126"/>
      <c r="AY74" s="126"/>
      <c r="AZ74" s="129"/>
      <c r="BA74" s="125"/>
      <c r="BB74" s="119"/>
      <c r="BC74" s="119"/>
      <c r="BE74" s="36"/>
    </row>
    <row r="75" spans="1:57" ht="9.9499999999999993" customHeight="1" x14ac:dyDescent="0.2">
      <c r="A75" s="135"/>
      <c r="B75" s="141"/>
      <c r="C75" s="138"/>
      <c r="D75" s="132"/>
      <c r="E75" s="144"/>
      <c r="F75" s="144"/>
      <c r="G75" s="144"/>
      <c r="H75" s="144"/>
      <c r="I75" s="144"/>
      <c r="J75" s="141"/>
      <c r="K75" s="138"/>
      <c r="L75" s="132"/>
      <c r="M75" s="213"/>
      <c r="N75" s="132"/>
      <c r="O75" s="132"/>
      <c r="P75" s="178"/>
      <c r="Q75" s="181"/>
      <c r="R75" s="10" t="s">
        <v>14</v>
      </c>
      <c r="S75" s="22"/>
      <c r="T75" s="161"/>
      <c r="U75" s="184"/>
      <c r="V75" s="187"/>
      <c r="W75" s="89"/>
      <c r="X75" s="89"/>
      <c r="Y75" s="89"/>
      <c r="AA75" s="57" t="str">
        <f t="shared" si="0"/>
        <v/>
      </c>
      <c r="AB75" s="61" t="str">
        <f t="shared" si="1"/>
        <v/>
      </c>
      <c r="AC75" s="57" t="b">
        <f t="shared" si="2"/>
        <v>0</v>
      </c>
      <c r="AD75" s="61" t="str">
        <f t="shared" si="3"/>
        <v/>
      </c>
      <c r="AF75" s="43">
        <f>IF(S75="ja",0.4,0)</f>
        <v>0</v>
      </c>
      <c r="AG75" s="44"/>
      <c r="AH75" s="44"/>
      <c r="AI75" s="44">
        <f>IF(V73=1,AF75,0)</f>
        <v>0</v>
      </c>
      <c r="AK75" s="45"/>
      <c r="AL75" s="44">
        <f>IF(V73=2,AF75,0)</f>
        <v>0</v>
      </c>
      <c r="AM75" s="44"/>
      <c r="AN75" s="147"/>
      <c r="AP75" s="147"/>
      <c r="AQ75" s="114"/>
      <c r="AR75" s="117"/>
      <c r="AS75" s="111"/>
      <c r="AT75" s="111"/>
      <c r="AU75" s="126"/>
      <c r="AV75" s="126"/>
      <c r="AW75" s="126"/>
      <c r="AX75" s="126"/>
      <c r="AY75" s="126"/>
      <c r="AZ75" s="129"/>
      <c r="BA75" s="125"/>
      <c r="BB75" s="119"/>
      <c r="BC75" s="119"/>
      <c r="BE75" s="36"/>
    </row>
    <row r="76" spans="1:57" ht="9.9499999999999993" customHeight="1" thickBot="1" x14ac:dyDescent="0.25">
      <c r="A76" s="136"/>
      <c r="B76" s="142"/>
      <c r="C76" s="139"/>
      <c r="D76" s="133"/>
      <c r="E76" s="145"/>
      <c r="F76" s="145"/>
      <c r="G76" s="145"/>
      <c r="H76" s="145"/>
      <c r="I76" s="145"/>
      <c r="J76" s="142"/>
      <c r="K76" s="139"/>
      <c r="L76" s="133"/>
      <c r="M76" s="213"/>
      <c r="N76" s="133"/>
      <c r="O76" s="133"/>
      <c r="P76" s="179"/>
      <c r="Q76" s="182"/>
      <c r="R76" s="11" t="s">
        <v>15</v>
      </c>
      <c r="S76" s="23"/>
      <c r="T76" s="162"/>
      <c r="U76" s="185"/>
      <c r="V76" s="188"/>
      <c r="W76" s="89"/>
      <c r="X76" s="89"/>
      <c r="Y76" s="89"/>
      <c r="AA76" s="57" t="str">
        <f t="shared" si="0"/>
        <v/>
      </c>
      <c r="AB76" s="61" t="str">
        <f t="shared" si="1"/>
        <v/>
      </c>
      <c r="AC76" s="57" t="b">
        <f t="shared" si="2"/>
        <v>0</v>
      </c>
      <c r="AD76" s="61" t="str">
        <f t="shared" si="3"/>
        <v/>
      </c>
      <c r="AF76" s="43">
        <f>SUM(AF73:AF75)</f>
        <v>0</v>
      </c>
      <c r="AG76" s="44"/>
      <c r="AH76" s="44"/>
      <c r="AI76" s="44"/>
      <c r="AK76" s="45"/>
      <c r="AN76" s="147"/>
      <c r="AP76" s="147"/>
      <c r="AQ76" s="115"/>
      <c r="AR76" s="118"/>
      <c r="AS76" s="112"/>
      <c r="AT76" s="112"/>
      <c r="AU76" s="127"/>
      <c r="AV76" s="127"/>
      <c r="AW76" s="127"/>
      <c r="AX76" s="127"/>
      <c r="AY76" s="127"/>
      <c r="AZ76" s="130"/>
      <c r="BA76" s="125"/>
      <c r="BB76" s="119"/>
      <c r="BC76" s="119"/>
      <c r="BE76" s="36"/>
    </row>
    <row r="77" spans="1:57" ht="9.9499999999999993" customHeight="1" x14ac:dyDescent="0.2">
      <c r="A77" s="134"/>
      <c r="B77" s="140"/>
      <c r="C77" s="137"/>
      <c r="D77" s="131"/>
      <c r="E77" s="143"/>
      <c r="F77" s="143"/>
      <c r="G77" s="143"/>
      <c r="H77" s="143"/>
      <c r="I77" s="143"/>
      <c r="J77" s="140"/>
      <c r="K77" s="137"/>
      <c r="L77" s="131"/>
      <c r="M77" s="213"/>
      <c r="N77" s="131"/>
      <c r="O77" s="131"/>
      <c r="P77" s="177"/>
      <c r="Q77" s="180"/>
      <c r="R77" s="9" t="s">
        <v>12</v>
      </c>
      <c r="S77" s="102"/>
      <c r="T77" s="160"/>
      <c r="U77" s="183" t="str">
        <f>IF(AND($L$9&lt;&gt;"",$P$9&lt;&gt;"",B77&lt;&gt;"",C77&lt;&gt;"",J77&lt;&gt;"",K77&lt;&gt;""),IF(AD77-AB77&lt;0.01,"Fehler",AD77-AB77),"")</f>
        <v/>
      </c>
      <c r="V77" s="186"/>
      <c r="W77" s="89"/>
      <c r="X77" s="89"/>
      <c r="Y77" s="89"/>
      <c r="AA77" s="57" t="str">
        <f>IF(AND($L$9&lt;&gt;"",$P$9&lt;&gt;""),IF(B77&lt;&gt;"",DATE($P$9,$AF$9,B77),""),"")</f>
        <v/>
      </c>
      <c r="AB77" s="61" t="str">
        <f>IF(AND(B77&lt;&gt;"",C77&lt;&gt;"",$L$9&lt;&gt;"",$P$9&lt;&gt;""),AA77+C77,"")</f>
        <v/>
      </c>
      <c r="AC77" s="57" t="b">
        <f>IF(AND($L$9&lt;&gt;"",$P$9&lt;&gt;""),IF(J77&lt;&gt;"",IF(J77&lt;B77,DATE($P$9,$AF$9+1,J77),DATE($P$9,$AF$9,J77))))</f>
        <v>0</v>
      </c>
      <c r="AD77" s="61" t="str">
        <f>IF(AND(J77&lt;&gt;"",K77&lt;&gt;""),AC77+K77,"")</f>
        <v/>
      </c>
      <c r="AF77" s="43">
        <f>IF(S77="ja",0.15,0)</f>
        <v>0</v>
      </c>
      <c r="AG77" s="44">
        <f>IF(V77=1,AF77,0)</f>
        <v>0</v>
      </c>
      <c r="AH77" s="44"/>
      <c r="AI77" s="44"/>
      <c r="AJ77" s="44">
        <f>IF(V77=2,AF77,0)</f>
        <v>0</v>
      </c>
      <c r="AK77" s="45"/>
      <c r="AL77" s="44"/>
      <c r="AM77" s="44"/>
      <c r="AN77" s="147">
        <f>COUNTIF(T77,"ja")</f>
        <v>0</v>
      </c>
      <c r="AP77" s="147">
        <f>IF(AND(D77="D",L77="D"),0,IF(D77="D",$S$7,IF(L77="D",$S$7,$S$7*2)))</f>
        <v>0</v>
      </c>
      <c r="AQ77" s="113">
        <f>IF($S$4="nein",IF(N77&lt;O77,N77,O77),O77-AT77)</f>
        <v>0</v>
      </c>
      <c r="AR77" s="116">
        <f>IF($S$4="nein",IF(N77&gt;O77,0,O77-N77),IF(O77&lt;&gt;N77,IF(AP77&gt;=O77,AP77+O77-N77,IF((AP77+(O77-N77))&gt;O77,O77,AP77+(O77-N77))),IF(AP77&gt;=O77,AP77+O77-N77,AP77)))</f>
        <v>0</v>
      </c>
      <c r="AS77" s="110">
        <f>IF(AQ77&lt;0,0,AQ77)</f>
        <v>0</v>
      </c>
      <c r="AT77" s="110">
        <f>IF(AR77&lt;0,0,IF(AR77&gt;O77,O77,AR77))</f>
        <v>0</v>
      </c>
      <c r="AU77" s="126">
        <f>IF(BA77="NEIN",0,IF(V77=1,IF(U77&gt;0.209,IF(U77&lt;0.334,1,0),0),0))</f>
        <v>0</v>
      </c>
      <c r="AV77" s="126">
        <f>IF(BA77="NEIN",0,IF(V77=1,IF(U77&gt;0.34,IF(U77&lt;=0.5,1,0),0),0))</f>
        <v>0</v>
      </c>
      <c r="AW77" s="126">
        <f>IF(BA77="NEIN",0,IF(V77=1,IF(U77&gt;0.5,1,0),0))</f>
        <v>0</v>
      </c>
      <c r="AX77" s="126">
        <f>IF(BA77="NEIN",0,IF(V77=2,IF(U77&gt;0.209,IF(U77&lt;0.334,1,0),0),0))</f>
        <v>0</v>
      </c>
      <c r="AY77" s="126">
        <f>IF(BA77="NEIN",0,IF(V77=2,IF(U77&gt;0.34,IF(U77&lt;=0.5,1,0),0),0))</f>
        <v>0</v>
      </c>
      <c r="AZ77" s="128">
        <f>IF(BA77="NEIN",0,IF(V77=2,IF(U77&gt;0.5,1,0),0))</f>
        <v>0</v>
      </c>
      <c r="BA77" s="125" t="str">
        <f>IF(OR(A77="A",A77="B",A77="C",A77="D",A77="G"),"JA","NEIN")</f>
        <v>NEIN</v>
      </c>
      <c r="BB77" s="119" t="str">
        <f>IF(AND(OR(A77="B",A77="d",A77="F",A77="G"),O77&gt;0),1,"")</f>
        <v/>
      </c>
      <c r="BC77" s="119"/>
      <c r="BE77" s="36"/>
    </row>
    <row r="78" spans="1:57" ht="9.9499999999999993" customHeight="1" x14ac:dyDescent="0.2">
      <c r="A78" s="135"/>
      <c r="B78" s="141"/>
      <c r="C78" s="138"/>
      <c r="D78" s="132"/>
      <c r="E78" s="144"/>
      <c r="F78" s="144"/>
      <c r="G78" s="144"/>
      <c r="H78" s="144"/>
      <c r="I78" s="144"/>
      <c r="J78" s="141"/>
      <c r="K78" s="138"/>
      <c r="L78" s="132"/>
      <c r="M78" s="213"/>
      <c r="N78" s="132"/>
      <c r="O78" s="132"/>
      <c r="P78" s="178"/>
      <c r="Q78" s="181"/>
      <c r="R78" s="10" t="s">
        <v>13</v>
      </c>
      <c r="S78" s="22"/>
      <c r="T78" s="161"/>
      <c r="U78" s="184"/>
      <c r="V78" s="187"/>
      <c r="W78" s="89"/>
      <c r="X78" s="89"/>
      <c r="Y78" s="89"/>
      <c r="AA78" s="57" t="str">
        <f>IF(AND($L$9&lt;&gt;"",$P$9&lt;&gt;""),IF(B78&lt;&gt;"",DATE($P$9,$AF$9,B78),""),"")</f>
        <v/>
      </c>
      <c r="AB78" s="61" t="str">
        <f>IF(AND(B78&lt;&gt;"",C78&lt;&gt;"",$L$9&lt;&gt;"",$P$9&lt;&gt;""),AA78+C78,"")</f>
        <v/>
      </c>
      <c r="AC78" s="57" t="b">
        <f>IF(AND($L$9&lt;&gt;"",$P$9&lt;&gt;""),IF(J78&lt;&gt;"",IF(J78&lt;B78,DATE($P$9,$AF$9+1,J78),DATE($P$9,$AF$9,J78))))</f>
        <v>0</v>
      </c>
      <c r="AD78" s="61" t="str">
        <f>IF(AND(J78&lt;&gt;"",K78&lt;&gt;""),AC78+K78,"")</f>
        <v/>
      </c>
      <c r="AF78" s="43">
        <f>IF(S78="ja",0.4,0)</f>
        <v>0</v>
      </c>
      <c r="AG78" s="44"/>
      <c r="AH78" s="44">
        <f>IF(V77=1,AF78,0)</f>
        <v>0</v>
      </c>
      <c r="AI78" s="44"/>
      <c r="AK78" s="44">
        <f>IF(V77=2,AF78,0)</f>
        <v>0</v>
      </c>
      <c r="AL78" s="44"/>
      <c r="AM78" s="44"/>
      <c r="AN78" s="147"/>
      <c r="AP78" s="147"/>
      <c r="AQ78" s="114"/>
      <c r="AR78" s="117"/>
      <c r="AS78" s="111"/>
      <c r="AT78" s="111"/>
      <c r="AU78" s="126"/>
      <c r="AV78" s="126"/>
      <c r="AW78" s="126"/>
      <c r="AX78" s="126"/>
      <c r="AY78" s="126"/>
      <c r="AZ78" s="129"/>
      <c r="BA78" s="125"/>
      <c r="BB78" s="119"/>
      <c r="BC78" s="119"/>
      <c r="BE78" s="36"/>
    </row>
    <row r="79" spans="1:57" ht="9.9499999999999993" customHeight="1" x14ac:dyDescent="0.2">
      <c r="A79" s="135"/>
      <c r="B79" s="141"/>
      <c r="C79" s="138"/>
      <c r="D79" s="132"/>
      <c r="E79" s="144"/>
      <c r="F79" s="144"/>
      <c r="G79" s="144"/>
      <c r="H79" s="144"/>
      <c r="I79" s="144"/>
      <c r="J79" s="141"/>
      <c r="K79" s="138"/>
      <c r="L79" s="132"/>
      <c r="M79" s="213"/>
      <c r="N79" s="132"/>
      <c r="O79" s="132"/>
      <c r="P79" s="178"/>
      <c r="Q79" s="181"/>
      <c r="R79" s="10" t="s">
        <v>14</v>
      </c>
      <c r="S79" s="22"/>
      <c r="T79" s="161"/>
      <c r="U79" s="184"/>
      <c r="V79" s="187"/>
      <c r="W79" s="89"/>
      <c r="X79" s="89"/>
      <c r="Y79" s="89"/>
      <c r="AA79" s="57" t="str">
        <f>IF(AND($L$9&lt;&gt;"",$P$9&lt;&gt;""),IF(B79&lt;&gt;"",DATE($P$9,$AF$9,B79),""),"")</f>
        <v/>
      </c>
      <c r="AB79" s="61" t="str">
        <f>IF(AND(B79&lt;&gt;"",C79&lt;&gt;"",$L$9&lt;&gt;"",$P$9&lt;&gt;""),AA79+C79,"")</f>
        <v/>
      </c>
      <c r="AC79" s="57" t="b">
        <f>IF(AND($L$9&lt;&gt;"",$P$9&lt;&gt;""),IF(J79&lt;&gt;"",IF(J79&lt;B79,DATE($P$9,$AF$9+1,J79),DATE($P$9,$AF$9,J79))))</f>
        <v>0</v>
      </c>
      <c r="AD79" s="61" t="str">
        <f>IF(AND(J79&lt;&gt;"",K79&lt;&gt;""),AC79+K79,"")</f>
        <v/>
      </c>
      <c r="AF79" s="43">
        <f>IF(S79="ja",0.4,0)</f>
        <v>0</v>
      </c>
      <c r="AG79" s="44"/>
      <c r="AH79" s="44"/>
      <c r="AI79" s="44">
        <f>IF(V77=1,AF79,0)</f>
        <v>0</v>
      </c>
      <c r="AK79" s="45"/>
      <c r="AL79" s="44">
        <f>IF(V77=2,AF79,0)</f>
        <v>0</v>
      </c>
      <c r="AM79" s="44"/>
      <c r="AN79" s="147"/>
      <c r="AP79" s="147"/>
      <c r="AQ79" s="114"/>
      <c r="AR79" s="117"/>
      <c r="AS79" s="111"/>
      <c r="AT79" s="111"/>
      <c r="AU79" s="126"/>
      <c r="AV79" s="126"/>
      <c r="AW79" s="126"/>
      <c r="AX79" s="126"/>
      <c r="AY79" s="126"/>
      <c r="AZ79" s="129"/>
      <c r="BA79" s="125"/>
      <c r="BB79" s="119"/>
      <c r="BC79" s="119"/>
      <c r="BE79" s="36"/>
    </row>
    <row r="80" spans="1:57" ht="9.9499999999999993" customHeight="1" thickBot="1" x14ac:dyDescent="0.25">
      <c r="A80" s="136"/>
      <c r="B80" s="142"/>
      <c r="C80" s="139"/>
      <c r="D80" s="133"/>
      <c r="E80" s="145"/>
      <c r="F80" s="145"/>
      <c r="G80" s="145"/>
      <c r="H80" s="145"/>
      <c r="I80" s="145"/>
      <c r="J80" s="142"/>
      <c r="K80" s="139"/>
      <c r="L80" s="133"/>
      <c r="M80" s="213"/>
      <c r="N80" s="133"/>
      <c r="O80" s="133"/>
      <c r="P80" s="179"/>
      <c r="Q80" s="182"/>
      <c r="R80" s="11" t="s">
        <v>15</v>
      </c>
      <c r="S80" s="103"/>
      <c r="T80" s="162"/>
      <c r="U80" s="185"/>
      <c r="V80" s="188"/>
      <c r="W80" s="89"/>
      <c r="X80" s="89"/>
      <c r="Y80" s="89"/>
      <c r="AA80" s="57" t="str">
        <f>IF(AND($L$9&lt;&gt;"",$P$9&lt;&gt;""),IF(B80&lt;&gt;"",DATE($P$9,$AF$9,B80),""),"")</f>
        <v/>
      </c>
      <c r="AB80" s="61" t="str">
        <f>IF(AND(B80&lt;&gt;"",C80&lt;&gt;"",$L$9&lt;&gt;"",$P$9&lt;&gt;""),AA80+C80,"")</f>
        <v/>
      </c>
      <c r="AC80" s="57" t="b">
        <f>IF(AND($L$9&lt;&gt;"",$P$9&lt;&gt;""),IF(J80&lt;&gt;"",IF(J80&lt;B80,DATE($P$9,$AF$9+1,J80),DATE($P$9,$AF$9,J80))))</f>
        <v>0</v>
      </c>
      <c r="AD80" s="61" t="str">
        <f>IF(AND(J80&lt;&gt;"",K80&lt;&gt;""),AC80+K80,"")</f>
        <v/>
      </c>
      <c r="AF80" s="43">
        <f>SUM(AF77:AF79)</f>
        <v>0</v>
      </c>
      <c r="AG80" s="44"/>
      <c r="AH80" s="44"/>
      <c r="AI80" s="44"/>
      <c r="AK80" s="45"/>
      <c r="AN80" s="147"/>
      <c r="AP80" s="147"/>
      <c r="AQ80" s="115"/>
      <c r="AR80" s="118"/>
      <c r="AS80" s="112"/>
      <c r="AT80" s="112"/>
      <c r="AU80" s="127"/>
      <c r="AV80" s="127"/>
      <c r="AW80" s="127"/>
      <c r="AX80" s="127"/>
      <c r="AY80" s="127"/>
      <c r="AZ80" s="130"/>
      <c r="BA80" s="125"/>
      <c r="BB80" s="119"/>
      <c r="BC80" s="119"/>
      <c r="BE80" s="36"/>
    </row>
    <row r="81" spans="1:57" ht="9.9499999999999993" customHeight="1" x14ac:dyDescent="0.2">
      <c r="A81" s="134"/>
      <c r="B81" s="140"/>
      <c r="C81" s="137"/>
      <c r="D81" s="131"/>
      <c r="E81" s="143"/>
      <c r="F81" s="143"/>
      <c r="G81" s="143"/>
      <c r="H81" s="143"/>
      <c r="I81" s="143"/>
      <c r="J81" s="140"/>
      <c r="K81" s="137"/>
      <c r="L81" s="131"/>
      <c r="M81" s="213"/>
      <c r="N81" s="131"/>
      <c r="O81" s="131"/>
      <c r="P81" s="177"/>
      <c r="Q81" s="180"/>
      <c r="R81" s="9" t="s">
        <v>12</v>
      </c>
      <c r="S81" s="21"/>
      <c r="T81" s="160"/>
      <c r="U81" s="183" t="str">
        <f>IF(AND($L$9&lt;&gt;"",$P$9&lt;&gt;"",B81&lt;&gt;"",C81&lt;&gt;"",J81&lt;&gt;"",K81&lt;&gt;""),IF(AD81-AB81&lt;0.01,"Fehler",AD81-AB81),"")</f>
        <v/>
      </c>
      <c r="V81" s="186"/>
      <c r="W81" s="89"/>
      <c r="X81" s="89"/>
      <c r="Y81" s="89"/>
      <c r="AA81" s="57" t="str">
        <f t="shared" si="0"/>
        <v/>
      </c>
      <c r="AB81" s="61" t="str">
        <f t="shared" si="1"/>
        <v/>
      </c>
      <c r="AC81" s="57" t="b">
        <f t="shared" si="2"/>
        <v>0</v>
      </c>
      <c r="AD81" s="61" t="str">
        <f t="shared" si="3"/>
        <v/>
      </c>
      <c r="AF81" s="43">
        <f>IF(S81="ja",0.15,0)</f>
        <v>0</v>
      </c>
      <c r="AG81" s="44">
        <f>IF(V81=1,AF81,0)</f>
        <v>0</v>
      </c>
      <c r="AH81" s="44"/>
      <c r="AI81" s="44"/>
      <c r="AJ81" s="44">
        <f>IF(V81=2,AF81,0)</f>
        <v>0</v>
      </c>
      <c r="AK81" s="45"/>
      <c r="AL81" s="44"/>
      <c r="AM81" s="44"/>
      <c r="AN81" s="147">
        <f>COUNTIF(T81,"ja")</f>
        <v>0</v>
      </c>
      <c r="AP81" s="147">
        <f>IF(AND(D81="D",L81="D"),0,IF(D81="D",$S$7,IF(L81="D",$S$7,$S$7*2)))</f>
        <v>0</v>
      </c>
      <c r="AQ81" s="113">
        <f>IF($S$4="nein",IF(N81&lt;O81,N81,O81),O81-AT81)</f>
        <v>0</v>
      </c>
      <c r="AR81" s="116">
        <f>IF($S$4="nein",IF(N81&gt;O81,0,O81-N81),IF(O81&lt;&gt;N81,IF(AP81&gt;=O81,AP81+O81-N81,IF((AP81+(O81-N81))&gt;O81,O81,AP81+(O81-N81))),IF(AP81&gt;=O81,AP81+O81-N81,AP81)))</f>
        <v>0</v>
      </c>
      <c r="AS81" s="110">
        <f>IF(AQ81&lt;0,0,AQ81)</f>
        <v>0</v>
      </c>
      <c r="AT81" s="110">
        <f>IF(AR81&lt;0,0,IF(AR81&gt;O81,O81,AR81))</f>
        <v>0</v>
      </c>
      <c r="AU81" s="126">
        <f>IF(BA81="NEIN",0,IF(V81=1,IF(U81&gt;0.209,IF(U81&lt;0.334,1,0),0),0))</f>
        <v>0</v>
      </c>
      <c r="AV81" s="126">
        <f>IF(BA81="NEIN",0,IF(V81=1,IF(U81&gt;0.34,IF(U81&lt;=0.5,1,0),0),0))</f>
        <v>0</v>
      </c>
      <c r="AW81" s="126">
        <f>IF(BA81="NEIN",0,IF(V81=1,IF(U81&gt;0.5,1,0),0))</f>
        <v>0</v>
      </c>
      <c r="AX81" s="126">
        <f>IF(BA81="NEIN",0,IF(V81=2,IF(U81&gt;0.209,IF(U81&lt;0.334,1,0),0),0))</f>
        <v>0</v>
      </c>
      <c r="AY81" s="126">
        <f>IF(BA81="NEIN",0,IF(V81=2,IF(U81&gt;0.34,IF(U81&lt;=0.5,1,0),0),0))</f>
        <v>0</v>
      </c>
      <c r="AZ81" s="128">
        <f>IF(BA81="NEIN",0,IF(V81=2,IF(U81&gt;0.5,1,0),0))</f>
        <v>0</v>
      </c>
      <c r="BA81" s="125" t="str">
        <f>IF(OR(A81="A",A81="B",A81="C",A81="D",A81="G"),"JA","NEIN")</f>
        <v>NEIN</v>
      </c>
      <c r="BB81" s="119" t="str">
        <f>IF(AND(OR(A81="B",A81="d",A81="F",A81="G"),O81&gt;0),1,"")</f>
        <v/>
      </c>
      <c r="BC81" s="119"/>
      <c r="BE81" s="36"/>
    </row>
    <row r="82" spans="1:57" ht="9.9499999999999993" customHeight="1" x14ac:dyDescent="0.2">
      <c r="A82" s="135"/>
      <c r="B82" s="141"/>
      <c r="C82" s="138"/>
      <c r="D82" s="132"/>
      <c r="E82" s="144"/>
      <c r="F82" s="144"/>
      <c r="G82" s="144"/>
      <c r="H82" s="144"/>
      <c r="I82" s="144"/>
      <c r="J82" s="141"/>
      <c r="K82" s="138"/>
      <c r="L82" s="132"/>
      <c r="M82" s="213"/>
      <c r="N82" s="132"/>
      <c r="O82" s="132"/>
      <c r="P82" s="178"/>
      <c r="Q82" s="181"/>
      <c r="R82" s="10" t="s">
        <v>13</v>
      </c>
      <c r="S82" s="22"/>
      <c r="T82" s="161"/>
      <c r="U82" s="184"/>
      <c r="V82" s="187"/>
      <c r="W82" s="89"/>
      <c r="X82" s="89"/>
      <c r="Y82" s="89"/>
      <c r="AA82" s="57" t="str">
        <f t="shared" si="0"/>
        <v/>
      </c>
      <c r="AB82" s="61" t="str">
        <f t="shared" si="1"/>
        <v/>
      </c>
      <c r="AC82" s="57" t="b">
        <f t="shared" si="2"/>
        <v>0</v>
      </c>
      <c r="AD82" s="61" t="str">
        <f t="shared" si="3"/>
        <v/>
      </c>
      <c r="AF82" s="43">
        <f>IF(S82="ja",0.4,0)</f>
        <v>0</v>
      </c>
      <c r="AG82" s="44"/>
      <c r="AH82" s="44">
        <f>IF(V81=1,AF82,0)</f>
        <v>0</v>
      </c>
      <c r="AI82" s="44"/>
      <c r="AK82" s="44">
        <f>IF(V81=2,AF82,0)</f>
        <v>0</v>
      </c>
      <c r="AL82" s="44"/>
      <c r="AM82" s="44"/>
      <c r="AN82" s="147"/>
      <c r="AP82" s="147"/>
      <c r="AQ82" s="114"/>
      <c r="AR82" s="117"/>
      <c r="AS82" s="111"/>
      <c r="AT82" s="111"/>
      <c r="AU82" s="126"/>
      <c r="AV82" s="126"/>
      <c r="AW82" s="126"/>
      <c r="AX82" s="126"/>
      <c r="AY82" s="126"/>
      <c r="AZ82" s="129"/>
      <c r="BA82" s="125"/>
      <c r="BB82" s="119"/>
      <c r="BC82" s="119"/>
      <c r="BE82" s="36"/>
    </row>
    <row r="83" spans="1:57" ht="9.9499999999999993" customHeight="1" x14ac:dyDescent="0.2">
      <c r="A83" s="135"/>
      <c r="B83" s="141"/>
      <c r="C83" s="138"/>
      <c r="D83" s="132"/>
      <c r="E83" s="144"/>
      <c r="F83" s="144"/>
      <c r="G83" s="144"/>
      <c r="H83" s="144"/>
      <c r="I83" s="144"/>
      <c r="J83" s="141"/>
      <c r="K83" s="138"/>
      <c r="L83" s="132"/>
      <c r="M83" s="213"/>
      <c r="N83" s="132"/>
      <c r="O83" s="132"/>
      <c r="P83" s="178"/>
      <c r="Q83" s="181"/>
      <c r="R83" s="10" t="s">
        <v>14</v>
      </c>
      <c r="S83" s="22"/>
      <c r="T83" s="161"/>
      <c r="U83" s="184"/>
      <c r="V83" s="187"/>
      <c r="W83" s="89"/>
      <c r="X83" s="89"/>
      <c r="Y83" s="89"/>
      <c r="AA83" s="57" t="str">
        <f t="shared" si="0"/>
        <v/>
      </c>
      <c r="AB83" s="61" t="str">
        <f t="shared" si="1"/>
        <v/>
      </c>
      <c r="AC83" s="57" t="b">
        <f t="shared" si="2"/>
        <v>0</v>
      </c>
      <c r="AD83" s="61" t="str">
        <f t="shared" si="3"/>
        <v/>
      </c>
      <c r="AF83" s="43">
        <f>IF(S83="ja",0.4,0)</f>
        <v>0</v>
      </c>
      <c r="AG83" s="44"/>
      <c r="AH83" s="44"/>
      <c r="AI83" s="44">
        <f>IF(V81=1,AF83,0)</f>
        <v>0</v>
      </c>
      <c r="AK83" s="45"/>
      <c r="AL83" s="44">
        <f>IF(V81=2,AF83,0)</f>
        <v>0</v>
      </c>
      <c r="AM83" s="44"/>
      <c r="AN83" s="147"/>
      <c r="AP83" s="147"/>
      <c r="AQ83" s="114"/>
      <c r="AR83" s="117"/>
      <c r="AS83" s="111"/>
      <c r="AT83" s="111"/>
      <c r="AU83" s="126"/>
      <c r="AV83" s="126"/>
      <c r="AW83" s="126"/>
      <c r="AX83" s="126"/>
      <c r="AY83" s="126"/>
      <c r="AZ83" s="129"/>
      <c r="BA83" s="125"/>
      <c r="BB83" s="119"/>
      <c r="BC83" s="119"/>
      <c r="BE83" s="36"/>
    </row>
    <row r="84" spans="1:57" ht="9.9499999999999993" customHeight="1" thickBot="1" x14ac:dyDescent="0.25">
      <c r="A84" s="136"/>
      <c r="B84" s="142"/>
      <c r="C84" s="139"/>
      <c r="D84" s="133"/>
      <c r="E84" s="145"/>
      <c r="F84" s="145"/>
      <c r="G84" s="145"/>
      <c r="H84" s="145"/>
      <c r="I84" s="145"/>
      <c r="J84" s="142"/>
      <c r="K84" s="139"/>
      <c r="L84" s="133"/>
      <c r="M84" s="213"/>
      <c r="N84" s="133"/>
      <c r="O84" s="133"/>
      <c r="P84" s="179"/>
      <c r="Q84" s="182"/>
      <c r="R84" s="11" t="s">
        <v>15</v>
      </c>
      <c r="S84" s="23"/>
      <c r="T84" s="162"/>
      <c r="U84" s="185"/>
      <c r="V84" s="188"/>
      <c r="W84" s="89"/>
      <c r="X84" s="89"/>
      <c r="Y84" s="89"/>
      <c r="AA84" s="57" t="str">
        <f t="shared" si="0"/>
        <v/>
      </c>
      <c r="AB84" s="61" t="str">
        <f t="shared" si="1"/>
        <v/>
      </c>
      <c r="AC84" s="57" t="b">
        <f t="shared" si="2"/>
        <v>0</v>
      </c>
      <c r="AD84" s="61" t="str">
        <f t="shared" si="3"/>
        <v/>
      </c>
      <c r="AF84" s="43">
        <f>SUM(AF81:AF83)</f>
        <v>0</v>
      </c>
      <c r="AG84" s="44"/>
      <c r="AH84" s="44"/>
      <c r="AI84" s="44"/>
      <c r="AK84" s="45"/>
      <c r="AN84" s="147"/>
      <c r="AP84" s="147"/>
      <c r="AQ84" s="115"/>
      <c r="AR84" s="118"/>
      <c r="AS84" s="112"/>
      <c r="AT84" s="112"/>
      <c r="AU84" s="127"/>
      <c r="AV84" s="127"/>
      <c r="AW84" s="127"/>
      <c r="AX84" s="127"/>
      <c r="AY84" s="127"/>
      <c r="AZ84" s="130"/>
      <c r="BA84" s="125"/>
      <c r="BB84" s="119"/>
      <c r="BC84" s="119"/>
      <c r="BE84" s="36"/>
    </row>
    <row r="85" spans="1:57" ht="9.9499999999999993" customHeight="1" x14ac:dyDescent="0.2">
      <c r="A85" s="134"/>
      <c r="B85" s="140"/>
      <c r="C85" s="137"/>
      <c r="D85" s="131"/>
      <c r="E85" s="143"/>
      <c r="F85" s="143"/>
      <c r="G85" s="143"/>
      <c r="H85" s="143"/>
      <c r="I85" s="143"/>
      <c r="J85" s="140"/>
      <c r="K85" s="137"/>
      <c r="L85" s="131"/>
      <c r="M85" s="213"/>
      <c r="N85" s="131"/>
      <c r="O85" s="131"/>
      <c r="P85" s="177"/>
      <c r="Q85" s="180"/>
      <c r="R85" s="9" t="s">
        <v>12</v>
      </c>
      <c r="S85" s="102"/>
      <c r="T85" s="160"/>
      <c r="U85" s="183" t="str">
        <f>IF(AND($L$9&lt;&gt;"",$P$9&lt;&gt;"",B85&lt;&gt;"",C85&lt;&gt;"",J85&lt;&gt;"",K85&lt;&gt;""),IF(AD85-AB85&lt;0.01,"Fehler",AD85-AB85),"")</f>
        <v/>
      </c>
      <c r="V85" s="186"/>
      <c r="W85" s="89"/>
      <c r="X85" s="89"/>
      <c r="Y85" s="89"/>
      <c r="AA85" s="57" t="str">
        <f t="shared" si="0"/>
        <v/>
      </c>
      <c r="AB85" s="61" t="str">
        <f t="shared" si="1"/>
        <v/>
      </c>
      <c r="AC85" s="57" t="b">
        <f t="shared" si="2"/>
        <v>0</v>
      </c>
      <c r="AD85" s="61" t="str">
        <f t="shared" si="3"/>
        <v/>
      </c>
      <c r="AF85" s="43">
        <f>IF(S85="ja",0.15,0)</f>
        <v>0</v>
      </c>
      <c r="AG85" s="44">
        <f>IF(V85=1,AF85,0)</f>
        <v>0</v>
      </c>
      <c r="AH85" s="44"/>
      <c r="AI85" s="44"/>
      <c r="AJ85" s="44">
        <f>IF(V85=2,AF85,0)</f>
        <v>0</v>
      </c>
      <c r="AK85" s="45"/>
      <c r="AL85" s="44"/>
      <c r="AM85" s="44"/>
      <c r="AN85" s="147">
        <f>COUNTIF(T85,"ja")</f>
        <v>0</v>
      </c>
      <c r="AP85" s="147">
        <f>IF(AND(D85="D",L85="D"),0,IF(D85="D",$S$7,IF(L85="D",$S$7,$S$7*2)))</f>
        <v>0</v>
      </c>
      <c r="AQ85" s="113">
        <f>IF($S$4="nein",IF(N85&lt;O85,N85,O85),O85-AT85)</f>
        <v>0</v>
      </c>
      <c r="AR85" s="116">
        <f>IF($S$4="nein",IF(N85&gt;O85,0,O85-N85),IF(O85&lt;&gt;N85,IF(AP85&gt;=O85,AP85+O85-N85,IF((AP85+(O85-N85))&gt;O85,O85,AP85+(O85-N85))),IF(AP85&gt;=O85,AP85+O85-N85,AP85)))</f>
        <v>0</v>
      </c>
      <c r="AS85" s="110">
        <f>IF(AQ85&lt;0,0,AQ85)</f>
        <v>0</v>
      </c>
      <c r="AT85" s="110">
        <f>IF(AR85&lt;0,0,IF(AR85&gt;O85,O85,AR85))</f>
        <v>0</v>
      </c>
      <c r="AU85" s="126">
        <f>IF(BA85="NEIN",0,IF(V85=1,IF(U85&gt;0.209,IF(U85&lt;0.334,1,0),0),0))</f>
        <v>0</v>
      </c>
      <c r="AV85" s="126">
        <f>IF(BA85="NEIN",0,IF(V85=1,IF(U85&gt;0.34,IF(U85&lt;=0.5,1,0),0),0))</f>
        <v>0</v>
      </c>
      <c r="AW85" s="126">
        <f>IF(BA85="NEIN",0,IF(V85=1,IF(U85&gt;0.5,1,0),0))</f>
        <v>0</v>
      </c>
      <c r="AX85" s="126">
        <f>IF(BA85="NEIN",0,IF(V85=2,IF(U85&gt;0.209,IF(U85&lt;0.334,1,0),0),0))</f>
        <v>0</v>
      </c>
      <c r="AY85" s="126">
        <f>IF(BA85="NEIN",0,IF(V85=2,IF(U85&gt;0.34,IF(U85&lt;=0.5,1,0),0),0))</f>
        <v>0</v>
      </c>
      <c r="AZ85" s="128">
        <f>IF(BA85="NEIN",0,IF(V85=2,IF(U85&gt;0.5,1,0),0))</f>
        <v>0</v>
      </c>
      <c r="BA85" s="125" t="str">
        <f>IF(OR(A85="A",A85="B",A85="C",A85="D",A85="G"),"JA","NEIN")</f>
        <v>NEIN</v>
      </c>
      <c r="BB85" s="119" t="str">
        <f>IF(AND(OR(A85="B",A85="d",A85="F",A85="G"),O85&gt;0),1,"")</f>
        <v/>
      </c>
      <c r="BC85" s="119"/>
      <c r="BE85" s="36"/>
    </row>
    <row r="86" spans="1:57" ht="9.9499999999999993" customHeight="1" x14ac:dyDescent="0.2">
      <c r="A86" s="135"/>
      <c r="B86" s="141"/>
      <c r="C86" s="138"/>
      <c r="D86" s="132"/>
      <c r="E86" s="144"/>
      <c r="F86" s="144"/>
      <c r="G86" s="144"/>
      <c r="H86" s="144"/>
      <c r="I86" s="144"/>
      <c r="J86" s="141"/>
      <c r="K86" s="138"/>
      <c r="L86" s="132"/>
      <c r="M86" s="213"/>
      <c r="N86" s="132"/>
      <c r="O86" s="132"/>
      <c r="P86" s="178"/>
      <c r="Q86" s="181"/>
      <c r="R86" s="10" t="s">
        <v>13</v>
      </c>
      <c r="S86" s="22"/>
      <c r="T86" s="161"/>
      <c r="U86" s="184"/>
      <c r="V86" s="187"/>
      <c r="W86" s="89"/>
      <c r="X86" s="89"/>
      <c r="Y86" s="89"/>
      <c r="AA86" s="57" t="str">
        <f t="shared" ref="AA86:AA92" si="4">IF(AND($L$9&lt;&gt;"",$P$9&lt;&gt;""),IF(B86&lt;&gt;"",DATE($P$9,$AF$9,B86),""),"")</f>
        <v/>
      </c>
      <c r="AB86" s="61" t="str">
        <f t="shared" ref="AB86:AB92" si="5">IF(AND(B86&lt;&gt;"",C86&lt;&gt;"",$L$9&lt;&gt;"",$P$9&lt;&gt;""),AA86+C86,"")</f>
        <v/>
      </c>
      <c r="AC86" s="57" t="b">
        <f t="shared" ref="AC86:AC92" si="6">IF(AND($L$9&lt;&gt;"",$P$9&lt;&gt;""),IF(J86&lt;&gt;"",IF(J86&lt;B86,DATE($P$9,$AF$9+1,J86),DATE($P$9,$AF$9,J86))))</f>
        <v>0</v>
      </c>
      <c r="AD86" s="61" t="str">
        <f t="shared" ref="AD86:AD92" si="7">IF(AND(J86&lt;&gt;"",K86&lt;&gt;""),AC86+K86,"")</f>
        <v/>
      </c>
      <c r="AF86" s="43">
        <f>IF(S86="ja",0.4,0)</f>
        <v>0</v>
      </c>
      <c r="AG86" s="44"/>
      <c r="AH86" s="44">
        <f>IF(V85=1,AF86,0)</f>
        <v>0</v>
      </c>
      <c r="AI86" s="44"/>
      <c r="AK86" s="44">
        <f>IF(V85=2,AF86,0)</f>
        <v>0</v>
      </c>
      <c r="AL86" s="44"/>
      <c r="AM86" s="44"/>
      <c r="AN86" s="147"/>
      <c r="AP86" s="147"/>
      <c r="AQ86" s="114"/>
      <c r="AR86" s="117"/>
      <c r="AS86" s="111"/>
      <c r="AT86" s="111"/>
      <c r="AU86" s="126"/>
      <c r="AV86" s="126"/>
      <c r="AW86" s="126"/>
      <c r="AX86" s="126"/>
      <c r="AY86" s="126"/>
      <c r="AZ86" s="129"/>
      <c r="BA86" s="125"/>
      <c r="BB86" s="119"/>
      <c r="BC86" s="119"/>
      <c r="BE86" s="36"/>
    </row>
    <row r="87" spans="1:57" ht="9.9499999999999993" customHeight="1" x14ac:dyDescent="0.2">
      <c r="A87" s="135"/>
      <c r="B87" s="141"/>
      <c r="C87" s="138"/>
      <c r="D87" s="132"/>
      <c r="E87" s="144"/>
      <c r="F87" s="144"/>
      <c r="G87" s="144"/>
      <c r="H87" s="144"/>
      <c r="I87" s="144"/>
      <c r="J87" s="141"/>
      <c r="K87" s="138"/>
      <c r="L87" s="132"/>
      <c r="M87" s="213"/>
      <c r="N87" s="132"/>
      <c r="O87" s="132"/>
      <c r="P87" s="178"/>
      <c r="Q87" s="181"/>
      <c r="R87" s="10" t="s">
        <v>14</v>
      </c>
      <c r="S87" s="22"/>
      <c r="T87" s="161"/>
      <c r="U87" s="184"/>
      <c r="V87" s="187"/>
      <c r="W87" s="89"/>
      <c r="X87" s="89"/>
      <c r="Y87" s="89"/>
      <c r="AA87" s="57" t="str">
        <f t="shared" si="4"/>
        <v/>
      </c>
      <c r="AB87" s="61" t="str">
        <f t="shared" si="5"/>
        <v/>
      </c>
      <c r="AC87" s="57" t="b">
        <f t="shared" si="6"/>
        <v>0</v>
      </c>
      <c r="AD87" s="61" t="str">
        <f t="shared" si="7"/>
        <v/>
      </c>
      <c r="AF87" s="43">
        <f>IF(S87="ja",0.4,0)</f>
        <v>0</v>
      </c>
      <c r="AG87" s="44"/>
      <c r="AH87" s="44"/>
      <c r="AI87" s="44">
        <f>IF(V85=1,AF87,0)</f>
        <v>0</v>
      </c>
      <c r="AK87" s="45"/>
      <c r="AL87" s="44">
        <f>IF(V85=2,AF87,0)</f>
        <v>0</v>
      </c>
      <c r="AM87" s="44"/>
      <c r="AN87" s="147"/>
      <c r="AP87" s="147"/>
      <c r="AQ87" s="114"/>
      <c r="AR87" s="117"/>
      <c r="AS87" s="111"/>
      <c r="AT87" s="111"/>
      <c r="AU87" s="126"/>
      <c r="AV87" s="126"/>
      <c r="AW87" s="126"/>
      <c r="AX87" s="126"/>
      <c r="AY87" s="126"/>
      <c r="AZ87" s="129"/>
      <c r="BA87" s="125"/>
      <c r="BB87" s="119"/>
      <c r="BC87" s="119"/>
      <c r="BE87" s="36"/>
    </row>
    <row r="88" spans="1:57" ht="9.9499999999999993" customHeight="1" thickBot="1" x14ac:dyDescent="0.25">
      <c r="A88" s="136"/>
      <c r="B88" s="142"/>
      <c r="C88" s="139"/>
      <c r="D88" s="133"/>
      <c r="E88" s="145"/>
      <c r="F88" s="145"/>
      <c r="G88" s="145"/>
      <c r="H88" s="145"/>
      <c r="I88" s="145"/>
      <c r="J88" s="142"/>
      <c r="K88" s="139"/>
      <c r="L88" s="133"/>
      <c r="M88" s="213"/>
      <c r="N88" s="133"/>
      <c r="O88" s="133"/>
      <c r="P88" s="179"/>
      <c r="Q88" s="182"/>
      <c r="R88" s="11" t="s">
        <v>15</v>
      </c>
      <c r="S88" s="23"/>
      <c r="T88" s="162"/>
      <c r="U88" s="185"/>
      <c r="V88" s="188"/>
      <c r="W88" s="89"/>
      <c r="X88" s="89"/>
      <c r="Y88" s="89"/>
      <c r="AA88" s="57" t="str">
        <f t="shared" si="4"/>
        <v/>
      </c>
      <c r="AB88" s="61" t="str">
        <f t="shared" si="5"/>
        <v/>
      </c>
      <c r="AC88" s="57" t="b">
        <f t="shared" si="6"/>
        <v>0</v>
      </c>
      <c r="AD88" s="61" t="str">
        <f t="shared" si="7"/>
        <v/>
      </c>
      <c r="AF88" s="43">
        <f>SUM(AF85:AF87)</f>
        <v>0</v>
      </c>
      <c r="AG88" s="44"/>
      <c r="AH88" s="44"/>
      <c r="AI88" s="44"/>
      <c r="AK88" s="45"/>
      <c r="AN88" s="147"/>
      <c r="AP88" s="147"/>
      <c r="AQ88" s="115"/>
      <c r="AR88" s="118"/>
      <c r="AS88" s="112"/>
      <c r="AT88" s="112"/>
      <c r="AU88" s="127"/>
      <c r="AV88" s="127"/>
      <c r="AW88" s="127"/>
      <c r="AX88" s="127"/>
      <c r="AY88" s="127"/>
      <c r="AZ88" s="130"/>
      <c r="BA88" s="125"/>
      <c r="BB88" s="119"/>
      <c r="BC88" s="119"/>
      <c r="BE88" s="36"/>
    </row>
    <row r="89" spans="1:57" ht="9.9499999999999993" customHeight="1" x14ac:dyDescent="0.2">
      <c r="A89" s="134"/>
      <c r="B89" s="140"/>
      <c r="C89" s="137"/>
      <c r="D89" s="131"/>
      <c r="E89" s="143"/>
      <c r="F89" s="143"/>
      <c r="G89" s="143"/>
      <c r="H89" s="143"/>
      <c r="I89" s="143"/>
      <c r="J89" s="140"/>
      <c r="K89" s="137"/>
      <c r="L89" s="131"/>
      <c r="M89" s="213"/>
      <c r="N89" s="131"/>
      <c r="O89" s="131"/>
      <c r="P89" s="177"/>
      <c r="Q89" s="180"/>
      <c r="R89" s="9" t="s">
        <v>12</v>
      </c>
      <c r="S89" s="102"/>
      <c r="T89" s="160"/>
      <c r="U89" s="183" t="str">
        <f>IF(AND($L$9&lt;&gt;"",$P$9&lt;&gt;"",B89&lt;&gt;"",C89&lt;&gt;"",J89&lt;&gt;"",K89&lt;&gt;""),IF(AD89-AB89&lt;0.01,"Fehler",AD89-AB89),"")</f>
        <v/>
      </c>
      <c r="V89" s="186"/>
      <c r="W89" s="89"/>
      <c r="X89" s="89"/>
      <c r="Y89" s="89"/>
      <c r="AA89" s="57" t="str">
        <f t="shared" si="4"/>
        <v/>
      </c>
      <c r="AB89" s="61" t="str">
        <f t="shared" si="5"/>
        <v/>
      </c>
      <c r="AC89" s="57" t="b">
        <f t="shared" si="6"/>
        <v>0</v>
      </c>
      <c r="AD89" s="61" t="str">
        <f t="shared" si="7"/>
        <v/>
      </c>
      <c r="AF89" s="43">
        <f>IF(S89="ja",0.15,0)</f>
        <v>0</v>
      </c>
      <c r="AG89" s="44">
        <f>IF(V89=1,AF89,0)</f>
        <v>0</v>
      </c>
      <c r="AH89" s="44"/>
      <c r="AI89" s="44"/>
      <c r="AJ89" s="44">
        <f>IF(V89=2,AF89,0)</f>
        <v>0</v>
      </c>
      <c r="AK89" s="45"/>
      <c r="AL89" s="44"/>
      <c r="AM89" s="44"/>
      <c r="AN89" s="147">
        <f>COUNTIF(T89,"ja")</f>
        <v>0</v>
      </c>
      <c r="AP89" s="147">
        <f>IF(AND(D89="D",L89="D"),0,IF(D89="D",$S$7,IF(L89="D",$S$7,$S$7*2)))</f>
        <v>0</v>
      </c>
      <c r="AQ89" s="113">
        <f>IF($S$4="nein",IF(N89&lt;O89,N89,O89),O89-AT89)</f>
        <v>0</v>
      </c>
      <c r="AR89" s="116">
        <f>IF($S$4="nein",IF(N89&gt;O89,0,O89-N89),IF(O89&lt;&gt;N89,IF(AP89&gt;=O89,AP89+O89-N89,IF((AP89+(O89-N89))&gt;O89,O89,AP89+(O89-N89))),IF(AP89&gt;=O89,AP89+O89-N89,AP89)))</f>
        <v>0</v>
      </c>
      <c r="AS89" s="110">
        <f>IF(AQ89&lt;0,0,AQ89)</f>
        <v>0</v>
      </c>
      <c r="AT89" s="110">
        <f>IF(AR89&lt;0,0,IF(AR89&gt;O89,O89,AR89))</f>
        <v>0</v>
      </c>
      <c r="AU89" s="126">
        <f>IF(BA89="NEIN",0,IF(V89=1,IF(U89&gt;0.209,IF(U89&lt;0.334,1,0),0),0))</f>
        <v>0</v>
      </c>
      <c r="AV89" s="126">
        <f>IF(BA89="NEIN",0,IF(V89=1,IF(U89&gt;0.34,IF(U89&lt;=0.5,1,0),0),0))</f>
        <v>0</v>
      </c>
      <c r="AW89" s="126">
        <f>IF(BA89="NEIN",0,IF(V89=1,IF(U89&gt;0.5,1,0),0))</f>
        <v>0</v>
      </c>
      <c r="AX89" s="126">
        <f>IF(BA89="NEIN",0,IF(V89=2,IF(U89&gt;0.209,IF(U89&lt;0.334,1,0),0),0))</f>
        <v>0</v>
      </c>
      <c r="AY89" s="126">
        <f>IF(BA89="NEIN",0,IF(V89=2,IF(U89&gt;0.34,IF(U89&lt;=0.5,1,0),0),0))</f>
        <v>0</v>
      </c>
      <c r="AZ89" s="128">
        <f>IF(BA89="NEIN",0,IF(V89=2,IF(U89&gt;0.5,1,0),0))</f>
        <v>0</v>
      </c>
      <c r="BA89" s="125" t="str">
        <f>IF(OR(A89="A",A89="B",A89="C",A89="D",A89="G"),"JA","NEIN")</f>
        <v>NEIN</v>
      </c>
      <c r="BB89" s="119" t="str">
        <f>IF(AND(OR(A89="B",A89="d",A89="F",A89="G"),O89&gt;0),1,"")</f>
        <v/>
      </c>
      <c r="BC89" s="119"/>
      <c r="BE89" s="36"/>
    </row>
    <row r="90" spans="1:57" ht="9.9499999999999993" customHeight="1" x14ac:dyDescent="0.2">
      <c r="A90" s="135"/>
      <c r="B90" s="141"/>
      <c r="C90" s="138"/>
      <c r="D90" s="132"/>
      <c r="E90" s="144"/>
      <c r="F90" s="144"/>
      <c r="G90" s="144"/>
      <c r="H90" s="144"/>
      <c r="I90" s="144"/>
      <c r="J90" s="141"/>
      <c r="K90" s="138"/>
      <c r="L90" s="132"/>
      <c r="M90" s="213"/>
      <c r="N90" s="132"/>
      <c r="O90" s="132"/>
      <c r="P90" s="178"/>
      <c r="Q90" s="181"/>
      <c r="R90" s="10" t="s">
        <v>13</v>
      </c>
      <c r="S90" s="22"/>
      <c r="T90" s="161"/>
      <c r="U90" s="184"/>
      <c r="V90" s="187"/>
      <c r="W90" s="89"/>
      <c r="X90" s="89"/>
      <c r="Y90" s="89"/>
      <c r="AA90" s="57" t="str">
        <f t="shared" si="4"/>
        <v/>
      </c>
      <c r="AB90" s="61" t="str">
        <f t="shared" si="5"/>
        <v/>
      </c>
      <c r="AC90" s="57" t="b">
        <f t="shared" si="6"/>
        <v>0</v>
      </c>
      <c r="AD90" s="61" t="str">
        <f t="shared" si="7"/>
        <v/>
      </c>
      <c r="AF90" s="43">
        <f>IF(S90="ja",0.4,0)</f>
        <v>0</v>
      </c>
      <c r="AG90" s="44"/>
      <c r="AH90" s="44">
        <f>IF(V89=1,AF90,0)</f>
        <v>0</v>
      </c>
      <c r="AI90" s="44"/>
      <c r="AK90" s="44">
        <f>IF(V89=2,AF90,0)</f>
        <v>0</v>
      </c>
      <c r="AL90" s="44"/>
      <c r="AM90" s="44"/>
      <c r="AN90" s="147"/>
      <c r="AP90" s="147"/>
      <c r="AQ90" s="114"/>
      <c r="AR90" s="117"/>
      <c r="AS90" s="111"/>
      <c r="AT90" s="111"/>
      <c r="AU90" s="126"/>
      <c r="AV90" s="126"/>
      <c r="AW90" s="126"/>
      <c r="AX90" s="126"/>
      <c r="AY90" s="126"/>
      <c r="AZ90" s="129"/>
      <c r="BA90" s="125"/>
      <c r="BB90" s="119"/>
      <c r="BC90" s="119"/>
      <c r="BE90" s="36"/>
    </row>
    <row r="91" spans="1:57" ht="9.9499999999999993" customHeight="1" x14ac:dyDescent="0.2">
      <c r="A91" s="135"/>
      <c r="B91" s="141"/>
      <c r="C91" s="138"/>
      <c r="D91" s="132"/>
      <c r="E91" s="144"/>
      <c r="F91" s="144"/>
      <c r="G91" s="144"/>
      <c r="H91" s="144"/>
      <c r="I91" s="144"/>
      <c r="J91" s="141"/>
      <c r="K91" s="138"/>
      <c r="L91" s="132"/>
      <c r="M91" s="213"/>
      <c r="N91" s="132"/>
      <c r="O91" s="132"/>
      <c r="P91" s="178"/>
      <c r="Q91" s="181"/>
      <c r="R91" s="10" t="s">
        <v>14</v>
      </c>
      <c r="S91" s="22"/>
      <c r="T91" s="161"/>
      <c r="U91" s="184"/>
      <c r="V91" s="187"/>
      <c r="W91" s="89"/>
      <c r="X91" s="89"/>
      <c r="Y91" s="89"/>
      <c r="AA91" s="57" t="str">
        <f t="shared" si="4"/>
        <v/>
      </c>
      <c r="AB91" s="61" t="str">
        <f t="shared" si="5"/>
        <v/>
      </c>
      <c r="AC91" s="57" t="b">
        <f t="shared" si="6"/>
        <v>0</v>
      </c>
      <c r="AD91" s="61" t="str">
        <f t="shared" si="7"/>
        <v/>
      </c>
      <c r="AF91" s="43">
        <f>IF(S91="ja",0.4,0)</f>
        <v>0</v>
      </c>
      <c r="AG91" s="44"/>
      <c r="AH91" s="44"/>
      <c r="AI91" s="44">
        <f>IF(V89=1,AF91,0)</f>
        <v>0</v>
      </c>
      <c r="AK91" s="45"/>
      <c r="AL91" s="44">
        <f>IF(V89=2,AF91,0)</f>
        <v>0</v>
      </c>
      <c r="AM91" s="44"/>
      <c r="AN91" s="147"/>
      <c r="AP91" s="147"/>
      <c r="AQ91" s="114"/>
      <c r="AR91" s="117"/>
      <c r="AS91" s="111"/>
      <c r="AT91" s="111"/>
      <c r="AU91" s="126"/>
      <c r="AV91" s="126"/>
      <c r="AW91" s="126"/>
      <c r="AX91" s="126"/>
      <c r="AY91" s="126"/>
      <c r="AZ91" s="129"/>
      <c r="BA91" s="125"/>
      <c r="BB91" s="119"/>
      <c r="BC91" s="119"/>
      <c r="BE91" s="36"/>
    </row>
    <row r="92" spans="1:57" ht="9.9499999999999993" customHeight="1" thickBot="1" x14ac:dyDescent="0.25">
      <c r="A92" s="136"/>
      <c r="B92" s="142"/>
      <c r="C92" s="139"/>
      <c r="D92" s="133"/>
      <c r="E92" s="145"/>
      <c r="F92" s="145"/>
      <c r="G92" s="145"/>
      <c r="H92" s="145"/>
      <c r="I92" s="145"/>
      <c r="J92" s="142"/>
      <c r="K92" s="139"/>
      <c r="L92" s="133"/>
      <c r="M92" s="213"/>
      <c r="N92" s="133"/>
      <c r="O92" s="133"/>
      <c r="P92" s="179"/>
      <c r="Q92" s="182"/>
      <c r="R92" s="11" t="s">
        <v>15</v>
      </c>
      <c r="S92" s="103"/>
      <c r="T92" s="162"/>
      <c r="U92" s="185"/>
      <c r="V92" s="188"/>
      <c r="W92" s="89"/>
      <c r="X92" s="89"/>
      <c r="Y92" s="89"/>
      <c r="AA92" s="57" t="str">
        <f t="shared" si="4"/>
        <v/>
      </c>
      <c r="AB92" s="61" t="str">
        <f t="shared" si="5"/>
        <v/>
      </c>
      <c r="AC92" s="57" t="b">
        <f t="shared" si="6"/>
        <v>0</v>
      </c>
      <c r="AD92" s="61" t="str">
        <f t="shared" si="7"/>
        <v/>
      </c>
      <c r="AF92" s="43">
        <f>SUM(AF89:AF91)</f>
        <v>0</v>
      </c>
      <c r="AG92" s="44"/>
      <c r="AH92" s="44"/>
      <c r="AI92" s="44"/>
      <c r="AK92" s="45"/>
      <c r="AN92" s="199"/>
      <c r="AP92" s="147"/>
      <c r="AQ92" s="115"/>
      <c r="AR92" s="118"/>
      <c r="AS92" s="112"/>
      <c r="AT92" s="112"/>
      <c r="AU92" s="127"/>
      <c r="AV92" s="127"/>
      <c r="AW92" s="127"/>
      <c r="AX92" s="127"/>
      <c r="AY92" s="127"/>
      <c r="AZ92" s="130"/>
      <c r="BA92" s="125"/>
      <c r="BB92" s="119"/>
      <c r="BC92" s="119"/>
      <c r="BE92" s="36"/>
    </row>
    <row r="93" spans="1:57" ht="6" customHeight="1" x14ac:dyDescent="0.2">
      <c r="A93" s="20"/>
      <c r="B93" s="20"/>
      <c r="C93" s="20"/>
      <c r="D93" s="20"/>
      <c r="E93" s="20"/>
      <c r="F93" s="20"/>
      <c r="G93" s="20"/>
      <c r="H93" s="20"/>
      <c r="I93" s="20"/>
      <c r="J93" s="163" t="s">
        <v>40</v>
      </c>
      <c r="K93" s="164"/>
      <c r="L93" s="164"/>
      <c r="M93" s="165"/>
      <c r="N93" s="172">
        <f>SUM(N13:N92)</f>
        <v>0</v>
      </c>
      <c r="O93" s="172">
        <f>SUM(O13:O92)</f>
        <v>0</v>
      </c>
      <c r="P93" s="196">
        <f>SUM(P13:P92)</f>
        <v>0</v>
      </c>
      <c r="Q93" s="196">
        <f>SUM(Q13:Q92)</f>
        <v>0</v>
      </c>
      <c r="R93" s="203"/>
      <c r="S93" s="172"/>
      <c r="T93" s="172"/>
      <c r="U93" s="172"/>
      <c r="V93" s="200"/>
      <c r="W93" s="89"/>
      <c r="X93" s="89"/>
      <c r="Y93" s="89"/>
      <c r="Z93" s="241"/>
      <c r="AA93" s="57"/>
      <c r="AB93" s="61"/>
      <c r="AC93" s="57"/>
      <c r="AD93" s="61"/>
      <c r="AG93" s="190">
        <f t="shared" ref="AG93:AL93" si="8">COUNTIF(AG13:AG92,"&gt;0")</f>
        <v>0</v>
      </c>
      <c r="AH93" s="155">
        <f t="shared" si="8"/>
        <v>0</v>
      </c>
      <c r="AI93" s="158">
        <f t="shared" si="8"/>
        <v>0</v>
      </c>
      <c r="AJ93" s="210">
        <f t="shared" si="8"/>
        <v>0</v>
      </c>
      <c r="AK93" s="155">
        <f t="shared" si="8"/>
        <v>0</v>
      </c>
      <c r="AL93" s="158">
        <f t="shared" si="8"/>
        <v>0</v>
      </c>
      <c r="AN93" s="192">
        <f>SUM(AN13:AN92)</f>
        <v>0</v>
      </c>
      <c r="AQ93" s="238"/>
      <c r="AR93" s="122"/>
      <c r="AS93" s="122">
        <f>SUM(AS13:AS92)</f>
        <v>0</v>
      </c>
      <c r="AT93" s="122">
        <f>SUM(AT13:AT92)</f>
        <v>0</v>
      </c>
      <c r="AU93" s="122">
        <f t="shared" ref="AU93:AZ93" si="9">SUM(AU13:AU92)</f>
        <v>0</v>
      </c>
      <c r="AV93" s="122">
        <f t="shared" si="9"/>
        <v>0</v>
      </c>
      <c r="AW93" s="122">
        <f t="shared" si="9"/>
        <v>0</v>
      </c>
      <c r="AX93" s="122">
        <f t="shared" si="9"/>
        <v>0</v>
      </c>
      <c r="AY93" s="122">
        <f t="shared" si="9"/>
        <v>0</v>
      </c>
      <c r="AZ93" s="122">
        <f t="shared" si="9"/>
        <v>0</v>
      </c>
      <c r="BA93" s="48"/>
      <c r="BB93" s="119">
        <f>SUM(BB13:BB92)</f>
        <v>0</v>
      </c>
      <c r="BC93" s="119"/>
      <c r="BE93" s="36"/>
    </row>
    <row r="94" spans="1:57" ht="6" customHeight="1" x14ac:dyDescent="0.2">
      <c r="A94" s="20"/>
      <c r="B94" s="20"/>
      <c r="C94" s="20"/>
      <c r="D94" s="20"/>
      <c r="E94" s="20"/>
      <c r="F94" s="20"/>
      <c r="G94" s="20"/>
      <c r="H94" s="20"/>
      <c r="I94" s="20"/>
      <c r="J94" s="166"/>
      <c r="K94" s="167"/>
      <c r="L94" s="167"/>
      <c r="M94" s="168"/>
      <c r="N94" s="173"/>
      <c r="O94" s="173"/>
      <c r="P94" s="197"/>
      <c r="Q94" s="197"/>
      <c r="R94" s="204"/>
      <c r="S94" s="173"/>
      <c r="T94" s="173"/>
      <c r="U94" s="173"/>
      <c r="V94" s="201"/>
      <c r="W94" s="89"/>
      <c r="X94" s="89"/>
      <c r="Y94" s="89"/>
      <c r="Z94" s="241"/>
      <c r="AA94" s="57"/>
      <c r="AB94" s="61"/>
      <c r="AC94" s="57"/>
      <c r="AD94" s="61"/>
      <c r="AG94" s="207"/>
      <c r="AH94" s="195"/>
      <c r="AI94" s="206"/>
      <c r="AJ94" s="211"/>
      <c r="AK94" s="195"/>
      <c r="AL94" s="206"/>
      <c r="AN94" s="193"/>
      <c r="AQ94" s="239"/>
      <c r="AR94" s="123"/>
      <c r="AS94" s="123"/>
      <c r="AT94" s="123"/>
      <c r="AU94" s="123"/>
      <c r="AV94" s="123"/>
      <c r="AW94" s="123"/>
      <c r="AX94" s="123"/>
      <c r="AY94" s="123"/>
      <c r="AZ94" s="123"/>
      <c r="BA94" s="48"/>
      <c r="BB94" s="119"/>
      <c r="BC94" s="119"/>
      <c r="BE94" s="36"/>
    </row>
    <row r="95" spans="1:57" ht="6" customHeight="1" x14ac:dyDescent="0.2">
      <c r="A95" s="20"/>
      <c r="B95" s="20"/>
      <c r="C95" s="20"/>
      <c r="D95" s="20"/>
      <c r="E95" s="20"/>
      <c r="F95" s="20"/>
      <c r="G95" s="20"/>
      <c r="H95" s="20"/>
      <c r="I95" s="20"/>
      <c r="J95" s="166"/>
      <c r="K95" s="167"/>
      <c r="L95" s="167"/>
      <c r="M95" s="168"/>
      <c r="N95" s="173"/>
      <c r="O95" s="173"/>
      <c r="P95" s="197"/>
      <c r="Q95" s="197"/>
      <c r="R95" s="204"/>
      <c r="S95" s="173"/>
      <c r="T95" s="173"/>
      <c r="U95" s="173"/>
      <c r="V95" s="201"/>
      <c r="W95" s="89"/>
      <c r="X95" s="89"/>
      <c r="Y95" s="89"/>
      <c r="Z95" s="241"/>
      <c r="AA95" s="57"/>
      <c r="AB95" s="61"/>
      <c r="AC95" s="57"/>
      <c r="AD95" s="61"/>
      <c r="AG95" s="207"/>
      <c r="AH95" s="195"/>
      <c r="AI95" s="206"/>
      <c r="AJ95" s="211"/>
      <c r="AK95" s="195"/>
      <c r="AL95" s="206"/>
      <c r="AN95" s="193"/>
      <c r="AQ95" s="239"/>
      <c r="AR95" s="123"/>
      <c r="AS95" s="123"/>
      <c r="AT95" s="123"/>
      <c r="AU95" s="123"/>
      <c r="AV95" s="123"/>
      <c r="AW95" s="123"/>
      <c r="AX95" s="123"/>
      <c r="AY95" s="123"/>
      <c r="AZ95" s="123"/>
      <c r="BA95" s="48"/>
      <c r="BB95" s="119"/>
      <c r="BC95" s="119"/>
      <c r="BE95" s="36"/>
    </row>
    <row r="96" spans="1:57" ht="6" customHeight="1" thickBot="1" x14ac:dyDescent="0.25">
      <c r="A96" s="20"/>
      <c r="B96" s="20"/>
      <c r="C96" s="20"/>
      <c r="D96" s="20"/>
      <c r="E96" s="20"/>
      <c r="F96" s="20"/>
      <c r="G96" s="20"/>
      <c r="H96" s="20"/>
      <c r="I96" s="20"/>
      <c r="J96" s="169"/>
      <c r="K96" s="170"/>
      <c r="L96" s="170"/>
      <c r="M96" s="171"/>
      <c r="N96" s="174"/>
      <c r="O96" s="174"/>
      <c r="P96" s="198"/>
      <c r="Q96" s="198"/>
      <c r="R96" s="205"/>
      <c r="S96" s="174"/>
      <c r="T96" s="174"/>
      <c r="U96" s="174"/>
      <c r="V96" s="202"/>
      <c r="W96" s="89"/>
      <c r="X96" s="89"/>
      <c r="Y96" s="89"/>
      <c r="Z96" s="241"/>
      <c r="AA96" s="57"/>
      <c r="AB96" s="61"/>
      <c r="AC96" s="57"/>
      <c r="AD96" s="61"/>
      <c r="AG96" s="191"/>
      <c r="AH96" s="156"/>
      <c r="AI96" s="159"/>
      <c r="AJ96" s="212"/>
      <c r="AK96" s="156"/>
      <c r="AL96" s="159"/>
      <c r="AN96" s="194"/>
      <c r="AQ96" s="240"/>
      <c r="AR96" s="124"/>
      <c r="AS96" s="124"/>
      <c r="AT96" s="124"/>
      <c r="AU96" s="124"/>
      <c r="AV96" s="124"/>
      <c r="AW96" s="124"/>
      <c r="AX96" s="124"/>
      <c r="AY96" s="124"/>
      <c r="AZ96" s="124"/>
      <c r="BA96" s="48"/>
      <c r="BB96" s="119"/>
      <c r="BC96" s="119"/>
      <c r="BE96" s="36"/>
    </row>
    <row r="97" spans="1:57" ht="9" customHeight="1" thickBot="1" x14ac:dyDescent="0.25">
      <c r="A97" s="1"/>
      <c r="B97" s="1"/>
      <c r="C97" s="1"/>
      <c r="D97" s="1"/>
      <c r="E97" s="1"/>
      <c r="F97" s="1"/>
      <c r="G97" s="1"/>
      <c r="H97" s="1"/>
      <c r="I97" s="1"/>
      <c r="J97" s="1"/>
      <c r="K97" s="1"/>
      <c r="L97" s="1"/>
      <c r="M97" s="1"/>
      <c r="N97" s="1"/>
      <c r="O97" s="78"/>
      <c r="P97" s="1"/>
      <c r="Q97" s="1"/>
      <c r="R97" s="1"/>
      <c r="S97" s="1"/>
      <c r="T97" s="1"/>
      <c r="U97" s="1"/>
      <c r="V97" s="1"/>
      <c r="W97" s="1"/>
      <c r="X97" s="1"/>
      <c r="Y97" s="1"/>
      <c r="BE97" s="36"/>
    </row>
    <row r="98" spans="1:57" x14ac:dyDescent="0.2">
      <c r="A98" s="1"/>
      <c r="B98" s="1"/>
      <c r="C98" s="69" t="s">
        <v>54</v>
      </c>
      <c r="D98" s="72"/>
      <c r="E98" s="72"/>
      <c r="F98" s="72" t="s">
        <v>152</v>
      </c>
      <c r="G98" s="73"/>
      <c r="H98" s="74"/>
      <c r="I98" s="1"/>
      <c r="J98" s="1"/>
      <c r="K98" s="1"/>
      <c r="L98" s="69" t="s">
        <v>54</v>
      </c>
      <c r="M98" s="73"/>
      <c r="N98" s="73"/>
      <c r="O98" s="70" t="s">
        <v>157</v>
      </c>
      <c r="P98" s="70"/>
      <c r="Q98" s="70"/>
      <c r="R98" s="73"/>
      <c r="S98" s="79"/>
      <c r="T98" s="1"/>
      <c r="U98" s="1"/>
      <c r="V98" s="1"/>
      <c r="W98" s="1"/>
      <c r="X98" s="1"/>
      <c r="Y98" s="1"/>
      <c r="AN98" s="208" t="e">
        <f>IF($AL$2=1,($AR$2*AN93),IF($AL$2=21,($AR$3*AN93),IF($AL$2=22,($AR$4*AN93),IF($AL$2=3,($AR$5*AN93),0))))</f>
        <v>#REF!</v>
      </c>
      <c r="AU98" s="151" t="e">
        <f>IF($AL$2=1,($AP$2*AU93),IF($AL$2=21,($AP$3*AU93),IF($AL$2=22,($AP$4*AU93),IF($AL$2=3,($AP$5*AU93),0))))</f>
        <v>#REF!</v>
      </c>
      <c r="AV98" s="151" t="e">
        <f>IF($AL$2=1,($AP$2*AV93),IF($AL$2=21,($AP$3*AV93),IF($AL$2=22,($AP$4*AV93),IF($AL$2=3,($AP$5*AV93),0))))</f>
        <v>#REF!</v>
      </c>
      <c r="AW98" s="151" t="e">
        <f>IF($AL$2=1,($AP$2*AW93),IF($AL$2=21,($AP$3*AW93),IF($AL$2=22,($AP$4*AW93),IF($AL$2=3,($AP$5*AW93),0))))</f>
        <v>#REF!</v>
      </c>
      <c r="AX98" s="151" t="e">
        <f>IF($AL$2=1,($AQ$2*AX93),IF($AL$2=21,($AQ$3*AX93),IF($AL$2=22,($AQ$4*AX93),IF($AL$2=3,($AQ$5*AX93),0))))</f>
        <v>#REF!</v>
      </c>
      <c r="AY98" s="151" t="e">
        <f>IF($AL$2=1,($AQ$2*AY93),IF($AL$2=21,($AQ$3*AY93),IF($AL$2=22,($AQ$4*AY93),IF($AL$2=3,($AQ$5*AY93),0))))</f>
        <v>#REF!</v>
      </c>
      <c r="AZ98" s="151" t="e">
        <f>IF($AL$2=1,($AQ$2*AZ93),IF($AL$2=21,($AQ$3*AZ93),IF($AL$2=22,($AQ$4*AZ93),IF($AL$2=3,($AQ$5*AZ93),0))))</f>
        <v>#REF!</v>
      </c>
      <c r="BE98" s="36"/>
    </row>
    <row r="99" spans="1:57" ht="8.25" customHeight="1" thickBot="1" x14ac:dyDescent="0.25">
      <c r="A99" s="1"/>
      <c r="B99" s="1"/>
      <c r="C99" s="260"/>
      <c r="D99" s="261"/>
      <c r="E99" s="261"/>
      <c r="F99" s="258"/>
      <c r="G99" s="258"/>
      <c r="H99" s="259"/>
      <c r="I99" s="1"/>
      <c r="J99" s="1"/>
      <c r="K99" s="1"/>
      <c r="L99" s="68"/>
      <c r="M99" s="71"/>
      <c r="N99" s="71"/>
      <c r="O99" s="71"/>
      <c r="P99" s="71"/>
      <c r="Q99" s="71"/>
      <c r="R99" s="44"/>
      <c r="S99" s="80"/>
      <c r="T99" s="1"/>
      <c r="U99" s="1"/>
      <c r="V99" s="1"/>
      <c r="W99" s="1"/>
      <c r="X99" s="1"/>
      <c r="Y99" s="1"/>
      <c r="AN99" s="209"/>
      <c r="AU99" s="152"/>
      <c r="AV99" s="152"/>
      <c r="AW99" s="152"/>
      <c r="AX99" s="152"/>
      <c r="AY99" s="152"/>
      <c r="AZ99" s="152"/>
      <c r="BA99" s="27" t="s">
        <v>122</v>
      </c>
      <c r="BE99" s="36"/>
    </row>
    <row r="100" spans="1:57" ht="6" customHeight="1" x14ac:dyDescent="0.2">
      <c r="A100" s="1"/>
      <c r="B100" s="1"/>
      <c r="C100" s="260"/>
      <c r="D100" s="261"/>
      <c r="E100" s="261"/>
      <c r="F100" s="258"/>
      <c r="G100" s="258"/>
      <c r="H100" s="259"/>
      <c r="I100" s="1"/>
      <c r="J100" s="1"/>
      <c r="K100" s="1"/>
      <c r="L100" s="68"/>
      <c r="M100" s="71"/>
      <c r="N100" s="71"/>
      <c r="O100" s="71"/>
      <c r="P100" s="71"/>
      <c r="Q100" s="71"/>
      <c r="R100" s="44"/>
      <c r="S100" s="80"/>
      <c r="T100" s="1"/>
      <c r="U100" s="1"/>
      <c r="V100" s="1"/>
      <c r="W100" s="1"/>
      <c r="X100" s="1"/>
      <c r="Y100" s="1"/>
      <c r="BE100" s="36"/>
    </row>
    <row r="101" spans="1:57" ht="9" customHeight="1" x14ac:dyDescent="0.2">
      <c r="A101" s="1"/>
      <c r="B101" s="1"/>
      <c r="C101" s="260"/>
      <c r="D101" s="261"/>
      <c r="E101" s="261"/>
      <c r="F101" s="258"/>
      <c r="G101" s="258"/>
      <c r="H101" s="259"/>
      <c r="I101" s="1"/>
      <c r="J101" s="1"/>
      <c r="K101" s="1"/>
      <c r="L101" s="68"/>
      <c r="M101" s="71"/>
      <c r="N101" s="71"/>
      <c r="O101" s="71"/>
      <c r="P101" s="71"/>
      <c r="Q101" s="71"/>
      <c r="R101" s="44"/>
      <c r="S101" s="80"/>
      <c r="T101" s="1"/>
      <c r="U101" s="1"/>
      <c r="V101" s="1"/>
      <c r="W101" s="1"/>
      <c r="X101" s="1"/>
      <c r="Y101" s="1"/>
      <c r="BE101" s="36"/>
    </row>
    <row r="102" spans="1:57" ht="10.5" customHeight="1" x14ac:dyDescent="0.2">
      <c r="A102" s="1"/>
      <c r="B102" s="1"/>
      <c r="C102" s="260"/>
      <c r="D102" s="261"/>
      <c r="E102" s="261"/>
      <c r="F102" s="258"/>
      <c r="G102" s="258"/>
      <c r="H102" s="259"/>
      <c r="I102" s="1"/>
      <c r="J102" s="1"/>
      <c r="K102" s="1"/>
      <c r="L102" s="68"/>
      <c r="M102" s="71"/>
      <c r="N102" s="71"/>
      <c r="O102" s="71"/>
      <c r="P102" s="71"/>
      <c r="Q102" s="71"/>
      <c r="R102" s="44"/>
      <c r="S102" s="80"/>
      <c r="T102" s="1"/>
      <c r="U102" s="1"/>
      <c r="V102" s="1"/>
      <c r="W102" s="1"/>
      <c r="X102" s="1"/>
      <c r="Y102" s="1"/>
      <c r="BE102" s="36"/>
    </row>
    <row r="103" spans="1:57" ht="6" customHeight="1" thickBot="1" x14ac:dyDescent="0.25">
      <c r="A103" s="1"/>
      <c r="B103" s="1"/>
      <c r="C103" s="65" t="s">
        <v>138</v>
      </c>
      <c r="D103" s="66"/>
      <c r="E103" s="66"/>
      <c r="F103" s="66" t="s">
        <v>137</v>
      </c>
      <c r="G103" s="44"/>
      <c r="H103" s="67"/>
      <c r="I103" s="1"/>
      <c r="J103" s="1"/>
      <c r="K103" s="1"/>
      <c r="L103" s="65" t="s">
        <v>155</v>
      </c>
      <c r="M103" s="44"/>
      <c r="N103" s="44"/>
      <c r="O103" s="258" t="s">
        <v>154</v>
      </c>
      <c r="P103" s="258"/>
      <c r="Q103" s="258"/>
      <c r="R103" s="258"/>
      <c r="S103" s="259"/>
      <c r="T103" s="1"/>
      <c r="U103" s="1"/>
      <c r="V103" s="1"/>
      <c r="W103" s="1"/>
      <c r="X103" s="1"/>
      <c r="Y103" s="1"/>
      <c r="BE103" s="36"/>
    </row>
    <row r="104" spans="1:57" ht="23.25" customHeight="1" x14ac:dyDescent="0.2">
      <c r="A104" s="1"/>
      <c r="B104" s="1"/>
      <c r="C104" s="255" t="s">
        <v>153</v>
      </c>
      <c r="D104" s="256"/>
      <c r="E104" s="256"/>
      <c r="F104" s="256"/>
      <c r="G104" s="256"/>
      <c r="H104" s="257"/>
      <c r="I104" s="1"/>
      <c r="J104" s="1"/>
      <c r="K104" s="1"/>
      <c r="L104" s="262" t="s">
        <v>158</v>
      </c>
      <c r="M104" s="263"/>
      <c r="N104" s="263"/>
      <c r="O104" s="263"/>
      <c r="P104" s="263"/>
      <c r="Q104" s="263"/>
      <c r="R104" s="263"/>
      <c r="S104" s="86"/>
      <c r="T104" s="1"/>
      <c r="U104" s="1"/>
      <c r="V104" s="1"/>
      <c r="W104" s="1"/>
      <c r="X104" s="1"/>
      <c r="Y104" s="1"/>
      <c r="AU104" s="151" t="e">
        <f>IF($AL$2=1,($AP$2*AU193),IF($AL$2=21,($AP$3*AU193),IF($AL$2=22,($AP$4*AU193),IF($AL$2=3,($AP$5*AU193),0))))</f>
        <v>#REF!</v>
      </c>
      <c r="AV104" s="151" t="e">
        <f>IF($AL$2=1,($AP$2*AV193),IF($AL$2=21,($AP$3*AV193),IF($AL$2=22,($AP$4*AV193),IF($AL$2=3,($AP$5*AV193),0))))</f>
        <v>#REF!</v>
      </c>
      <c r="AW104" s="151" t="e">
        <f>IF($AL$2=1,($AP$2*AW193),IF($AL$2=21,($AP$3*AW193),IF($AL$2=22,($AP$4*AW193),IF($AL$2=3,($AP$5*AW193),0))))</f>
        <v>#REF!</v>
      </c>
      <c r="AX104" s="151" t="e">
        <f>IF($AL$2=1,($AQ$2*AX193),IF($AL$2=21,($AQ$3*AX193),IF($AL$2=22,($AQ$4*AX193),IF($AL$2=3,($AQ$5*AX193),0))))</f>
        <v>#REF!</v>
      </c>
      <c r="AY104" s="151" t="e">
        <f>IF($AL$2=1,($AQ$2*AY193),IF($AL$2=21,($AQ$3*AY193),IF($AL$2=22,($AQ$4*AY193),IF($AL$2=3,($AQ$5*AY193),0))))</f>
        <v>#REF!</v>
      </c>
      <c r="AZ104" s="151" t="e">
        <f>IF($AL$2=1,($AQ$2*AZ193),IF($AL$2=21,($AQ$3*AZ193),IF($AL$2=22,($AQ$4*AZ193),IF($AL$2=3,($AQ$5*AZ193),0))))</f>
        <v>#REF!</v>
      </c>
      <c r="BA104" s="27" t="s">
        <v>123</v>
      </c>
      <c r="BE104" s="36"/>
    </row>
    <row r="105" spans="1:57" ht="8.25" customHeight="1" thickBot="1" x14ac:dyDescent="0.25">
      <c r="A105" s="1"/>
      <c r="B105" s="1"/>
      <c r="C105" s="1"/>
      <c r="D105" s="1"/>
      <c r="E105" s="1"/>
      <c r="F105" s="1"/>
      <c r="G105" s="1"/>
      <c r="H105" s="1"/>
      <c r="I105" s="1"/>
      <c r="J105" s="1"/>
      <c r="K105" s="1"/>
      <c r="L105" s="1"/>
      <c r="M105" s="64"/>
      <c r="N105" s="1"/>
      <c r="O105" s="1"/>
      <c r="P105" s="1"/>
      <c r="Q105" s="1"/>
      <c r="R105" s="1"/>
      <c r="S105" s="1"/>
      <c r="T105" s="1"/>
      <c r="U105" s="1"/>
      <c r="V105" s="1"/>
      <c r="W105" s="1"/>
      <c r="X105" s="1"/>
      <c r="Y105" s="1"/>
      <c r="AU105" s="152"/>
      <c r="AV105" s="152"/>
      <c r="AW105" s="152"/>
      <c r="AX105" s="152"/>
      <c r="AY105" s="152"/>
      <c r="AZ105" s="152"/>
      <c r="BE105" s="36"/>
    </row>
    <row r="106" spans="1:57" ht="4.5" customHeight="1" x14ac:dyDescent="0.2">
      <c r="A106" s="78"/>
      <c r="B106" s="78"/>
      <c r="C106" s="78"/>
      <c r="D106" s="78"/>
      <c r="E106" s="78"/>
      <c r="F106" s="78"/>
      <c r="G106" s="78"/>
      <c r="H106" s="78"/>
      <c r="I106" s="78"/>
      <c r="J106" s="78"/>
      <c r="K106" s="78"/>
      <c r="L106" s="78"/>
      <c r="M106" s="78"/>
      <c r="N106" s="78"/>
      <c r="O106" s="78"/>
      <c r="P106" s="78"/>
      <c r="Q106" s="78"/>
      <c r="R106" s="78"/>
      <c r="S106" s="78"/>
      <c r="T106" s="78"/>
      <c r="U106" s="78"/>
      <c r="V106" s="78"/>
      <c r="W106" s="5"/>
      <c r="X106" s="5"/>
      <c r="Y106" s="5"/>
      <c r="BE106" s="36"/>
    </row>
    <row r="107" spans="1:57" ht="13.5" customHeight="1" thickBot="1" x14ac:dyDescent="0.25">
      <c r="A107" s="242" t="s">
        <v>143</v>
      </c>
      <c r="B107" s="242"/>
      <c r="C107" s="242"/>
      <c r="D107" s="242"/>
      <c r="E107" s="242"/>
      <c r="F107" s="242"/>
      <c r="G107" s="242"/>
      <c r="H107" s="242"/>
      <c r="I107" s="242"/>
      <c r="J107" s="242"/>
      <c r="K107" s="52"/>
      <c r="L107" s="52"/>
      <c r="M107" s="1"/>
      <c r="N107" s="8" t="s">
        <v>45</v>
      </c>
      <c r="O107" s="176">
        <f>AS93</f>
        <v>0</v>
      </c>
      <c r="P107" s="176"/>
      <c r="Q107" s="6" t="s">
        <v>48</v>
      </c>
      <c r="R107" s="176">
        <f>AT93</f>
        <v>0</v>
      </c>
      <c r="S107" s="176"/>
      <c r="T107" s="1"/>
      <c r="U107" s="1"/>
      <c r="V107" s="1"/>
      <c r="W107" s="1"/>
      <c r="X107" s="1"/>
      <c r="Y107" s="1"/>
      <c r="BE107" s="36"/>
    </row>
    <row r="108" spans="1:57" ht="13.5" thickBot="1" x14ac:dyDescent="0.25">
      <c r="A108" s="12"/>
      <c r="B108" s="235" t="s">
        <v>41</v>
      </c>
      <c r="C108" s="237"/>
      <c r="D108" s="235" t="s">
        <v>114</v>
      </c>
      <c r="E108" s="236"/>
      <c r="F108" s="235" t="s">
        <v>115</v>
      </c>
      <c r="G108" s="236"/>
      <c r="H108" s="51" t="s">
        <v>109</v>
      </c>
      <c r="I108" s="13" t="s">
        <v>42</v>
      </c>
      <c r="J108" s="1"/>
      <c r="K108" s="1"/>
      <c r="L108" s="1"/>
      <c r="M108" s="8" t="s">
        <v>45</v>
      </c>
      <c r="N108" s="8" t="s">
        <v>43</v>
      </c>
      <c r="O108" s="153"/>
      <c r="P108" s="153"/>
      <c r="Q108" s="6" t="s">
        <v>49</v>
      </c>
      <c r="R108" s="154">
        <f>P93</f>
        <v>0</v>
      </c>
      <c r="S108" s="154"/>
      <c r="T108" s="1"/>
      <c r="U108" s="1"/>
      <c r="V108" s="1"/>
      <c r="W108" s="1"/>
      <c r="X108" s="1"/>
      <c r="Y108" s="1"/>
      <c r="BE108" s="36"/>
    </row>
    <row r="109" spans="1:57" ht="12.75" customHeight="1" thickBot="1" x14ac:dyDescent="0.25">
      <c r="A109" s="25"/>
      <c r="B109" s="233" t="s">
        <v>86</v>
      </c>
      <c r="C109" s="234"/>
      <c r="D109" s="235"/>
      <c r="E109" s="236"/>
      <c r="F109" s="50" t="s">
        <v>116</v>
      </c>
      <c r="G109" s="14"/>
      <c r="H109" s="15" t="s">
        <v>112</v>
      </c>
      <c r="I109" s="13"/>
      <c r="J109" s="1"/>
      <c r="K109" s="1"/>
      <c r="L109" s="1"/>
      <c r="M109" s="8" t="s">
        <v>43</v>
      </c>
      <c r="N109" s="8" t="s">
        <v>44</v>
      </c>
      <c r="O109" s="153"/>
      <c r="P109" s="153"/>
      <c r="Q109" s="6" t="s">
        <v>106</v>
      </c>
      <c r="R109" s="154">
        <f>Q93</f>
        <v>0</v>
      </c>
      <c r="S109" s="154"/>
      <c r="T109" s="1"/>
      <c r="U109" s="1"/>
      <c r="V109" s="1"/>
      <c r="W109" s="1"/>
      <c r="X109" s="1"/>
      <c r="Y109" s="1"/>
      <c r="BE109" s="36"/>
    </row>
    <row r="110" spans="1:57" ht="13.5" thickBot="1" x14ac:dyDescent="0.25">
      <c r="A110" s="26"/>
      <c r="B110" s="233" t="s">
        <v>89</v>
      </c>
      <c r="C110" s="234"/>
      <c r="D110" s="235"/>
      <c r="E110" s="236"/>
      <c r="F110" s="50" t="s">
        <v>117</v>
      </c>
      <c r="G110" s="14"/>
      <c r="H110" s="16">
        <f>AN93</f>
        <v>0</v>
      </c>
      <c r="I110" s="13"/>
      <c r="J110" s="1"/>
      <c r="K110" s="1"/>
      <c r="L110" s="1"/>
      <c r="M110" s="8" t="s">
        <v>44</v>
      </c>
      <c r="N110" s="8" t="s">
        <v>47</v>
      </c>
      <c r="O110" s="153"/>
      <c r="P110" s="153"/>
      <c r="Q110" s="6" t="s">
        <v>50</v>
      </c>
      <c r="R110" s="153"/>
      <c r="S110" s="153"/>
      <c r="T110" s="1"/>
      <c r="U110" s="1"/>
      <c r="V110" s="1"/>
      <c r="W110" s="1"/>
      <c r="X110" s="1"/>
      <c r="Y110" s="1"/>
      <c r="AU110" s="190" t="e">
        <f>AU98/3-AU104</f>
        <v>#REF!</v>
      </c>
      <c r="AV110" s="155" t="e">
        <f>AV98*2/3-AV104</f>
        <v>#REF!</v>
      </c>
      <c r="AW110" s="155" t="e">
        <f>AW98-AW104</f>
        <v>#REF!</v>
      </c>
      <c r="AX110" s="155" t="e">
        <f>AX98/3-AX104</f>
        <v>#REF!</v>
      </c>
      <c r="AY110" s="155" t="e">
        <f>AY98*2/3-AY104</f>
        <v>#REF!</v>
      </c>
      <c r="AZ110" s="158" t="e">
        <f>AZ98-AZ104</f>
        <v>#REF!</v>
      </c>
      <c r="BA110" s="157" t="s">
        <v>124</v>
      </c>
      <c r="BB110" s="157"/>
      <c r="BE110" s="36"/>
    </row>
    <row r="111" spans="1:57" ht="15" customHeight="1" thickBot="1" x14ac:dyDescent="0.25">
      <c r="A111" s="25"/>
      <c r="B111" s="235" t="s">
        <v>88</v>
      </c>
      <c r="C111" s="236"/>
      <c r="D111" s="235"/>
      <c r="E111" s="236"/>
      <c r="F111" s="50" t="s">
        <v>118</v>
      </c>
      <c r="G111" s="14"/>
      <c r="H111" s="17"/>
      <c r="I111" s="13"/>
      <c r="J111" s="1"/>
      <c r="K111" s="1"/>
      <c r="L111" s="1"/>
      <c r="M111" s="8" t="s">
        <v>47</v>
      </c>
      <c r="N111" s="8" t="s">
        <v>46</v>
      </c>
      <c r="O111" s="153"/>
      <c r="P111" s="153"/>
      <c r="Q111" s="6" t="s">
        <v>50</v>
      </c>
      <c r="R111" s="153"/>
      <c r="S111" s="153"/>
      <c r="T111" s="1"/>
      <c r="U111" s="1"/>
      <c r="V111" s="1"/>
      <c r="W111" s="1"/>
      <c r="X111" s="1"/>
      <c r="Y111" s="1"/>
      <c r="AU111" s="191"/>
      <c r="AV111" s="156"/>
      <c r="AW111" s="156"/>
      <c r="AX111" s="156"/>
      <c r="AY111" s="156"/>
      <c r="AZ111" s="159"/>
      <c r="BA111" s="157"/>
      <c r="BB111" s="157"/>
      <c r="BE111" s="36"/>
    </row>
    <row r="112" spans="1:57" ht="15" customHeight="1" thickBot="1" x14ac:dyDescent="0.25">
      <c r="A112" s="26"/>
      <c r="B112" s="233" t="s">
        <v>90</v>
      </c>
      <c r="C112" s="234"/>
      <c r="D112" s="235"/>
      <c r="E112" s="236"/>
      <c r="F112" s="50" t="s">
        <v>119</v>
      </c>
      <c r="G112" s="14"/>
      <c r="H112" s="18"/>
      <c r="I112" s="13"/>
      <c r="J112" s="1"/>
      <c r="K112" s="1"/>
      <c r="L112" s="1"/>
      <c r="M112" s="8" t="s">
        <v>46</v>
      </c>
      <c r="N112" s="63"/>
      <c r="O112" s="1"/>
      <c r="P112" s="1"/>
      <c r="Q112" s="1"/>
      <c r="R112" s="1"/>
      <c r="S112" s="1"/>
      <c r="T112" s="1"/>
      <c r="U112" s="1"/>
      <c r="V112" s="1"/>
      <c r="W112" s="1"/>
      <c r="X112" s="1"/>
      <c r="Y112" s="1"/>
      <c r="BE112" s="36"/>
    </row>
    <row r="113" spans="1:52" ht="15" customHeight="1" x14ac:dyDescent="0.2">
      <c r="A113" s="25"/>
      <c r="B113" s="233" t="s">
        <v>87</v>
      </c>
      <c r="C113" s="234"/>
      <c r="D113" s="235"/>
      <c r="E113" s="236"/>
      <c r="F113" s="50" t="s">
        <v>120</v>
      </c>
      <c r="G113" s="14"/>
      <c r="H113" s="15"/>
      <c r="I113" s="13"/>
      <c r="J113" s="62"/>
      <c r="K113" s="63"/>
      <c r="L113" s="63"/>
      <c r="M113" s="63"/>
      <c r="N113" s="1"/>
      <c r="O113" s="247" t="s">
        <v>51</v>
      </c>
      <c r="P113" s="75"/>
      <c r="Q113" s="249" t="s">
        <v>52</v>
      </c>
      <c r="R113" s="75"/>
      <c r="S113" s="75"/>
      <c r="T113" s="249" t="s">
        <v>53</v>
      </c>
      <c r="U113" s="75"/>
      <c r="V113" s="76"/>
      <c r="W113" s="90"/>
      <c r="X113" s="90"/>
      <c r="Y113" s="90"/>
    </row>
    <row r="114" spans="1:52" ht="15" customHeight="1" x14ac:dyDescent="0.2">
      <c r="A114" s="25"/>
      <c r="B114" s="235" t="s">
        <v>91</v>
      </c>
      <c r="C114" s="236"/>
      <c r="D114" s="235"/>
      <c r="E114" s="236"/>
      <c r="F114" s="50" t="s">
        <v>121</v>
      </c>
      <c r="G114" s="14"/>
      <c r="H114" s="19"/>
      <c r="I114" s="13"/>
      <c r="J114" s="1"/>
      <c r="K114" s="265" t="s">
        <v>165</v>
      </c>
      <c r="L114" s="1"/>
      <c r="M114" s="1"/>
      <c r="N114" s="1"/>
      <c r="O114" s="248"/>
      <c r="P114" s="77"/>
      <c r="Q114" s="175"/>
      <c r="R114" s="175"/>
      <c r="S114" s="175"/>
      <c r="T114" s="175"/>
      <c r="U114" s="175"/>
      <c r="V114" s="189"/>
      <c r="W114" s="90"/>
      <c r="X114" s="90"/>
      <c r="Y114" s="90"/>
    </row>
    <row r="115" spans="1:52" ht="15" customHeight="1" x14ac:dyDescent="0.2">
      <c r="A115" s="1" t="s">
        <v>34</v>
      </c>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52" ht="15" customHeight="1" x14ac:dyDescent="0.2"/>
    <row r="117" spans="1:52" ht="15" customHeight="1" x14ac:dyDescent="0.2"/>
    <row r="118" spans="1:52" ht="27" customHeight="1" x14ac:dyDescent="0.2"/>
    <row r="120" spans="1:52" x14ac:dyDescent="0.2">
      <c r="F120" s="109"/>
      <c r="G120" s="109"/>
      <c r="H120" s="109"/>
    </row>
    <row r="121" spans="1:52" ht="13.5" thickBot="1" x14ac:dyDescent="0.25">
      <c r="F121" s="109"/>
      <c r="G121" s="109"/>
      <c r="H121" s="109"/>
    </row>
    <row r="122" spans="1:52" ht="26.25" thickBot="1" x14ac:dyDescent="0.25">
      <c r="F122" s="109"/>
      <c r="G122" s="109"/>
      <c r="H122" s="109"/>
      <c r="AU122" s="40" t="s">
        <v>80</v>
      </c>
      <c r="AV122" s="41" t="s">
        <v>81</v>
      </c>
      <c r="AW122" s="41" t="s">
        <v>82</v>
      </c>
      <c r="AX122" s="41" t="s">
        <v>83</v>
      </c>
      <c r="AY122" s="41" t="s">
        <v>84</v>
      </c>
      <c r="AZ122" s="42" t="s">
        <v>85</v>
      </c>
    </row>
    <row r="123" spans="1:52" ht="8.1" customHeight="1" x14ac:dyDescent="0.2">
      <c r="F123" s="109"/>
      <c r="G123" s="109"/>
      <c r="H123" s="109"/>
      <c r="AU123" s="148">
        <f>IF(AU13&gt;0,AF16,0)</f>
        <v>0</v>
      </c>
      <c r="AV123" s="148">
        <f>IF(AV13&gt;0,AF16,0)</f>
        <v>0</v>
      </c>
      <c r="AW123" s="148">
        <f>IF(AW13&gt;0,AF16,0)</f>
        <v>0</v>
      </c>
      <c r="AX123" s="148">
        <f>IF(AX13&gt;0,AF16,0)</f>
        <v>0</v>
      </c>
      <c r="AY123" s="148">
        <f>IF(AY13&gt;0,AF16,0)</f>
        <v>0</v>
      </c>
      <c r="AZ123" s="148">
        <f>IF(AZ13&gt;0,AF16,0)</f>
        <v>0</v>
      </c>
    </row>
    <row r="124" spans="1:52" ht="8.1" customHeight="1" x14ac:dyDescent="0.2">
      <c r="F124" s="109"/>
      <c r="G124" s="109"/>
      <c r="H124" s="109"/>
      <c r="AU124" s="149"/>
      <c r="AV124" s="149"/>
      <c r="AW124" s="149"/>
      <c r="AX124" s="149"/>
      <c r="AY124" s="149"/>
      <c r="AZ124" s="149"/>
    </row>
    <row r="125" spans="1:52" ht="8.1" customHeight="1" x14ac:dyDescent="0.2">
      <c r="F125" s="109"/>
      <c r="G125" s="109"/>
      <c r="H125" s="109"/>
      <c r="AU125" s="149"/>
      <c r="AV125" s="149"/>
      <c r="AW125" s="149"/>
      <c r="AX125" s="149"/>
      <c r="AY125" s="149"/>
      <c r="AZ125" s="149"/>
    </row>
    <row r="126" spans="1:52" ht="8.1" customHeight="1" thickBot="1" x14ac:dyDescent="0.25">
      <c r="F126" s="109"/>
      <c r="G126" s="109"/>
      <c r="H126" s="109"/>
      <c r="AU126" s="150"/>
      <c r="AV126" s="150"/>
      <c r="AW126" s="150"/>
      <c r="AX126" s="150"/>
      <c r="AY126" s="150"/>
      <c r="AZ126" s="150"/>
    </row>
    <row r="127" spans="1:52" ht="8.1" customHeight="1" x14ac:dyDescent="0.2">
      <c r="F127" s="109"/>
      <c r="G127" s="109"/>
      <c r="H127" s="109"/>
      <c r="AU127" s="148">
        <f>IF(AU17&gt;0,AF20,0)</f>
        <v>0</v>
      </c>
      <c r="AV127" s="148">
        <f>IF(AV17&gt;0,AF20,0)</f>
        <v>0</v>
      </c>
      <c r="AW127" s="148">
        <f>IF(AW17&gt;0,AF20,0)</f>
        <v>0</v>
      </c>
      <c r="AX127" s="148">
        <f>IF(AX17&gt;0,AF20,0)</f>
        <v>0</v>
      </c>
      <c r="AY127" s="148">
        <f>IF(AY17&gt;0,AF20,0)</f>
        <v>0</v>
      </c>
      <c r="AZ127" s="148">
        <f>IF(AZ17&gt;0,AF20,0)</f>
        <v>0</v>
      </c>
    </row>
    <row r="128" spans="1:52" ht="8.1" customHeight="1" x14ac:dyDescent="0.2">
      <c r="F128" s="109"/>
      <c r="G128" s="109"/>
      <c r="H128" s="109"/>
      <c r="AU128" s="149"/>
      <c r="AV128" s="149"/>
      <c r="AW128" s="149"/>
      <c r="AX128" s="149"/>
      <c r="AY128" s="149"/>
      <c r="AZ128" s="149"/>
    </row>
    <row r="129" spans="3:52" ht="8.1" customHeight="1" x14ac:dyDescent="0.2">
      <c r="F129" s="109"/>
      <c r="G129" s="109" t="s">
        <v>163</v>
      </c>
      <c r="H129" s="109"/>
      <c r="AU129" s="149"/>
      <c r="AV129" s="149"/>
      <c r="AW129" s="149"/>
      <c r="AX129" s="149"/>
      <c r="AY129" s="149"/>
      <c r="AZ129" s="149"/>
    </row>
    <row r="130" spans="3:52" ht="8.1" customHeight="1" thickBot="1" x14ac:dyDescent="0.25">
      <c r="C130" s="108" t="s">
        <v>164</v>
      </c>
      <c r="F130" s="109"/>
      <c r="G130" s="109" t="s">
        <v>161</v>
      </c>
      <c r="H130" s="109"/>
      <c r="AU130" s="150"/>
      <c r="AV130" s="150"/>
      <c r="AW130" s="150"/>
      <c r="AX130" s="150"/>
      <c r="AY130" s="150"/>
      <c r="AZ130" s="150"/>
    </row>
    <row r="131" spans="3:52" ht="8.1" customHeight="1" x14ac:dyDescent="0.2">
      <c r="C131" s="109">
        <v>2019</v>
      </c>
      <c r="F131" s="109"/>
      <c r="G131" s="109" t="s">
        <v>57</v>
      </c>
      <c r="H131" s="109"/>
      <c r="AU131" s="148">
        <f>IF(AU21&gt;0,AF24,0)</f>
        <v>0</v>
      </c>
      <c r="AV131" s="148">
        <f>IF(AV21&gt;0,AF24,0)</f>
        <v>0</v>
      </c>
      <c r="AW131" s="148">
        <f>IF(AW21&gt;0,AF24,0)</f>
        <v>0</v>
      </c>
      <c r="AX131" s="148">
        <f>IF(AX21&gt;0,AF24,0)</f>
        <v>0</v>
      </c>
      <c r="AY131" s="148">
        <f>IF(AY21&gt;0,AF24,0)</f>
        <v>0</v>
      </c>
      <c r="AZ131" s="148">
        <f>IF(AZ21&gt;0,AF24,0)</f>
        <v>0</v>
      </c>
    </row>
    <row r="132" spans="3:52" ht="8.1" customHeight="1" x14ac:dyDescent="0.2">
      <c r="C132" s="109">
        <v>2020</v>
      </c>
      <c r="F132" s="109"/>
      <c r="G132" s="109" t="s">
        <v>58</v>
      </c>
      <c r="H132" s="109"/>
      <c r="AU132" s="149"/>
      <c r="AV132" s="149"/>
      <c r="AW132" s="149"/>
      <c r="AX132" s="149"/>
      <c r="AY132" s="149"/>
      <c r="AZ132" s="149"/>
    </row>
    <row r="133" spans="3:52" ht="8.1" customHeight="1" x14ac:dyDescent="0.2">
      <c r="C133" s="109">
        <v>2021</v>
      </c>
      <c r="F133" s="109"/>
      <c r="G133" s="109" t="s">
        <v>162</v>
      </c>
      <c r="H133" s="109"/>
      <c r="AU133" s="149"/>
      <c r="AV133" s="149"/>
      <c r="AW133" s="149"/>
      <c r="AX133" s="149"/>
      <c r="AY133" s="149"/>
      <c r="AZ133" s="149"/>
    </row>
    <row r="134" spans="3:52" ht="8.1" customHeight="1" thickBot="1" x14ac:dyDescent="0.25">
      <c r="C134" s="109">
        <v>2022</v>
      </c>
      <c r="F134" s="109"/>
      <c r="G134" s="109"/>
      <c r="H134" s="109"/>
      <c r="AU134" s="150"/>
      <c r="AV134" s="150"/>
      <c r="AW134" s="150"/>
      <c r="AX134" s="150"/>
      <c r="AY134" s="150"/>
      <c r="AZ134" s="150"/>
    </row>
    <row r="135" spans="3:52" ht="8.1" customHeight="1" x14ac:dyDescent="0.2">
      <c r="C135" s="109">
        <v>2023</v>
      </c>
      <c r="F135" s="109"/>
      <c r="G135" s="109"/>
      <c r="H135" s="109"/>
      <c r="AU135" s="148">
        <f>IF(AU25&gt;0,AF28,0)</f>
        <v>0</v>
      </c>
      <c r="AV135" s="148">
        <f>IF(AV25&gt;0,AF28,0)</f>
        <v>0</v>
      </c>
      <c r="AW135" s="148">
        <f>IF(AW25&gt;0,AF28,0)</f>
        <v>0</v>
      </c>
      <c r="AX135" s="148">
        <f>IF(AX25&gt;0,AF28,0)</f>
        <v>0</v>
      </c>
      <c r="AY135" s="148">
        <f>IF(AY25&gt;0,AF28,0)</f>
        <v>0</v>
      </c>
      <c r="AZ135" s="148">
        <f>IF(AZ25&gt;0,AF28,0)</f>
        <v>0</v>
      </c>
    </row>
    <row r="136" spans="3:52" ht="8.1" customHeight="1" x14ac:dyDescent="0.2">
      <c r="C136" s="109">
        <v>2024</v>
      </c>
      <c r="F136" s="109"/>
      <c r="G136" s="109"/>
      <c r="H136" s="109"/>
      <c r="AU136" s="149"/>
      <c r="AV136" s="149"/>
      <c r="AW136" s="149"/>
      <c r="AX136" s="149"/>
      <c r="AY136" s="149"/>
      <c r="AZ136" s="149"/>
    </row>
    <row r="137" spans="3:52" ht="8.1" customHeight="1" x14ac:dyDescent="0.2">
      <c r="C137" s="109">
        <v>2025</v>
      </c>
      <c r="F137" s="109"/>
      <c r="G137" s="109"/>
      <c r="H137" s="109"/>
      <c r="AU137" s="149"/>
      <c r="AV137" s="149"/>
      <c r="AW137" s="149"/>
      <c r="AX137" s="149"/>
      <c r="AY137" s="149"/>
      <c r="AZ137" s="149"/>
    </row>
    <row r="138" spans="3:52" ht="8.1" customHeight="1" thickBot="1" x14ac:dyDescent="0.25">
      <c r="AU138" s="150"/>
      <c r="AV138" s="150"/>
      <c r="AW138" s="150"/>
      <c r="AX138" s="150"/>
      <c r="AY138" s="150"/>
      <c r="AZ138" s="150"/>
    </row>
    <row r="139" spans="3:52" ht="8.1" customHeight="1" x14ac:dyDescent="0.2">
      <c r="S139" s="108"/>
      <c r="AU139" s="148">
        <f>IF(AU29&gt;0,AF32,0)</f>
        <v>0</v>
      </c>
      <c r="AV139" s="148">
        <f>IF(AV29&gt;0,AF32,0)</f>
        <v>0</v>
      </c>
      <c r="AW139" s="148">
        <f>IF(AW29&gt;0,AF32,0)</f>
        <v>0</v>
      </c>
      <c r="AX139" s="148">
        <f>IF(AX29&gt;0,AF32,0)</f>
        <v>0</v>
      </c>
      <c r="AY139" s="148">
        <f>IF(AY29&gt;0,AF32,0)</f>
        <v>0</v>
      </c>
      <c r="AZ139" s="148">
        <f>IF(AZ29&gt;0,AF32,0)</f>
        <v>0</v>
      </c>
    </row>
    <row r="140" spans="3:52" ht="8.1" customHeight="1" x14ac:dyDescent="0.2">
      <c r="AU140" s="149"/>
      <c r="AV140" s="149"/>
      <c r="AW140" s="149"/>
      <c r="AX140" s="149"/>
      <c r="AY140" s="149"/>
      <c r="AZ140" s="149"/>
    </row>
    <row r="141" spans="3:52" ht="8.1" customHeight="1" x14ac:dyDescent="0.2">
      <c r="AU141" s="149"/>
      <c r="AV141" s="149"/>
      <c r="AW141" s="149"/>
      <c r="AX141" s="149"/>
      <c r="AY141" s="149"/>
      <c r="AZ141" s="149"/>
    </row>
    <row r="142" spans="3:52" ht="8.1" customHeight="1" thickBot="1" x14ac:dyDescent="0.25">
      <c r="AU142" s="150"/>
      <c r="AV142" s="150"/>
      <c r="AW142" s="150"/>
      <c r="AX142" s="150"/>
      <c r="AY142" s="150"/>
      <c r="AZ142" s="150"/>
    </row>
    <row r="143" spans="3:52" ht="8.1" customHeight="1" x14ac:dyDescent="0.2">
      <c r="AU143" s="148">
        <f>IF(AU33&gt;0,AF36,0)</f>
        <v>0</v>
      </c>
      <c r="AV143" s="148">
        <f>IF(AV33&gt;0,AF36,0)</f>
        <v>0</v>
      </c>
      <c r="AW143" s="148">
        <f>IF(AW33&gt;0,AF36,0)</f>
        <v>0</v>
      </c>
      <c r="AX143" s="148">
        <f>IF(AX33&gt;0,AF36,0)</f>
        <v>0</v>
      </c>
      <c r="AY143" s="148">
        <f>IF(AY33&gt;0,AF36,0)</f>
        <v>0</v>
      </c>
      <c r="AZ143" s="148">
        <f>IF(AZ33&gt;0,AF36,0)</f>
        <v>0</v>
      </c>
    </row>
    <row r="144" spans="3:52" ht="8.1" customHeight="1" x14ac:dyDescent="0.2">
      <c r="AU144" s="149"/>
      <c r="AV144" s="149"/>
      <c r="AW144" s="149"/>
      <c r="AX144" s="149"/>
      <c r="AY144" s="149"/>
      <c r="AZ144" s="149"/>
    </row>
    <row r="145" spans="47:52" ht="8.1" customHeight="1" x14ac:dyDescent="0.2">
      <c r="AU145" s="149"/>
      <c r="AV145" s="149"/>
      <c r="AW145" s="149"/>
      <c r="AX145" s="149"/>
      <c r="AY145" s="149"/>
      <c r="AZ145" s="149"/>
    </row>
    <row r="146" spans="47:52" ht="8.1" customHeight="1" thickBot="1" x14ac:dyDescent="0.25">
      <c r="AU146" s="150"/>
      <c r="AV146" s="150"/>
      <c r="AW146" s="150"/>
      <c r="AX146" s="150"/>
      <c r="AY146" s="150"/>
      <c r="AZ146" s="150"/>
    </row>
    <row r="147" spans="47:52" ht="8.1" customHeight="1" x14ac:dyDescent="0.2">
      <c r="AU147" s="148">
        <f>IF(AU37&gt;0,AF40,0)</f>
        <v>0</v>
      </c>
      <c r="AV147" s="148">
        <f>IF(AV37&gt;0,AF40,0)</f>
        <v>0</v>
      </c>
      <c r="AW147" s="148">
        <f>IF(AW37&gt;0,AF40,0)</f>
        <v>0</v>
      </c>
      <c r="AX147" s="148">
        <f>IF(AX37&gt;0,AF40,0)</f>
        <v>0</v>
      </c>
      <c r="AY147" s="148">
        <f>IF(AY37&gt;0,AF40,0)</f>
        <v>0</v>
      </c>
      <c r="AZ147" s="148">
        <f>IF(AZ37&gt;0,AF40,0)</f>
        <v>0</v>
      </c>
    </row>
    <row r="148" spans="47:52" ht="8.1" customHeight="1" x14ac:dyDescent="0.2">
      <c r="AU148" s="149"/>
      <c r="AV148" s="149"/>
      <c r="AW148" s="149"/>
      <c r="AX148" s="149"/>
      <c r="AY148" s="149"/>
      <c r="AZ148" s="149"/>
    </row>
    <row r="149" spans="47:52" ht="8.1" customHeight="1" x14ac:dyDescent="0.2">
      <c r="AU149" s="149"/>
      <c r="AV149" s="149"/>
      <c r="AW149" s="149"/>
      <c r="AX149" s="149"/>
      <c r="AY149" s="149"/>
      <c r="AZ149" s="149"/>
    </row>
    <row r="150" spans="47:52" ht="8.1" customHeight="1" thickBot="1" x14ac:dyDescent="0.25">
      <c r="AU150" s="150"/>
      <c r="AV150" s="150"/>
      <c r="AW150" s="150"/>
      <c r="AX150" s="150"/>
      <c r="AY150" s="150"/>
      <c r="AZ150" s="150"/>
    </row>
    <row r="151" spans="47:52" ht="8.1" customHeight="1" x14ac:dyDescent="0.2">
      <c r="AU151" s="148">
        <f>IF(AU41&gt;0,AF44,0)</f>
        <v>0</v>
      </c>
      <c r="AV151" s="148">
        <f>IF(AV41&gt;0,AF44,0)</f>
        <v>0</v>
      </c>
      <c r="AW151" s="148">
        <f>IF(AW41&gt;0,AF44,0)</f>
        <v>0</v>
      </c>
      <c r="AX151" s="148">
        <f>IF(AX41&gt;0,AF44,0)</f>
        <v>0</v>
      </c>
      <c r="AY151" s="148">
        <f>IF(AY41&gt;0,AF44,0)</f>
        <v>0</v>
      </c>
      <c r="AZ151" s="148">
        <f>IF(AZ41&gt;0,AF44,0)</f>
        <v>0</v>
      </c>
    </row>
    <row r="152" spans="47:52" ht="8.1" customHeight="1" x14ac:dyDescent="0.2">
      <c r="AU152" s="149"/>
      <c r="AV152" s="149"/>
      <c r="AW152" s="149"/>
      <c r="AX152" s="149"/>
      <c r="AY152" s="149"/>
      <c r="AZ152" s="149"/>
    </row>
    <row r="153" spans="47:52" ht="8.1" customHeight="1" x14ac:dyDescent="0.2">
      <c r="AU153" s="149"/>
      <c r="AV153" s="149"/>
      <c r="AW153" s="149"/>
      <c r="AX153" s="149"/>
      <c r="AY153" s="149"/>
      <c r="AZ153" s="149"/>
    </row>
    <row r="154" spans="47:52" ht="8.1" customHeight="1" thickBot="1" x14ac:dyDescent="0.25">
      <c r="AU154" s="150"/>
      <c r="AV154" s="150"/>
      <c r="AW154" s="150"/>
      <c r="AX154" s="150"/>
      <c r="AY154" s="150"/>
      <c r="AZ154" s="150"/>
    </row>
    <row r="155" spans="47:52" ht="8.1" customHeight="1" x14ac:dyDescent="0.2">
      <c r="AU155" s="148">
        <f>IF(AU45&gt;0,AF48,0)</f>
        <v>0</v>
      </c>
      <c r="AV155" s="148">
        <f>IF(AV45&gt;0,AF48,0)</f>
        <v>0</v>
      </c>
      <c r="AW155" s="148">
        <f>IF(AW45&gt;0,AF48,0)</f>
        <v>0</v>
      </c>
      <c r="AX155" s="148">
        <f>IF(AX45&gt;0,AF48,0)</f>
        <v>0</v>
      </c>
      <c r="AY155" s="148">
        <f>IF(AY45&gt;0,AF48,0)</f>
        <v>0</v>
      </c>
      <c r="AZ155" s="148">
        <f>IF(AZ45&gt;0,AF48,0)</f>
        <v>0</v>
      </c>
    </row>
    <row r="156" spans="47:52" ht="8.1" customHeight="1" x14ac:dyDescent="0.2">
      <c r="AU156" s="149"/>
      <c r="AV156" s="149"/>
      <c r="AW156" s="149"/>
      <c r="AX156" s="149"/>
      <c r="AY156" s="149"/>
      <c r="AZ156" s="149"/>
    </row>
    <row r="157" spans="47:52" ht="8.1" customHeight="1" x14ac:dyDescent="0.2">
      <c r="AU157" s="149"/>
      <c r="AV157" s="149"/>
      <c r="AW157" s="149"/>
      <c r="AX157" s="149"/>
      <c r="AY157" s="149"/>
      <c r="AZ157" s="149"/>
    </row>
    <row r="158" spans="47:52" ht="8.1" customHeight="1" thickBot="1" x14ac:dyDescent="0.25">
      <c r="AU158" s="150"/>
      <c r="AV158" s="150"/>
      <c r="AW158" s="150"/>
      <c r="AX158" s="150"/>
      <c r="AY158" s="150"/>
      <c r="AZ158" s="150"/>
    </row>
    <row r="159" spans="47:52" ht="8.1" customHeight="1" x14ac:dyDescent="0.2">
      <c r="AU159" s="148">
        <f>IF(AU49&gt;0,AF52,0)</f>
        <v>0</v>
      </c>
      <c r="AV159" s="148">
        <f>IF(AV49&gt;0,AF52,0)</f>
        <v>0</v>
      </c>
      <c r="AW159" s="148">
        <f>IF(AW49&gt;0,AF52,0)</f>
        <v>0</v>
      </c>
      <c r="AX159" s="148">
        <f>IF(AX49&gt;0,AF52,0)</f>
        <v>0</v>
      </c>
      <c r="AY159" s="148">
        <f>IF(AY49&gt;0,AF52,0)</f>
        <v>0</v>
      </c>
      <c r="AZ159" s="148">
        <f>IF(AZ49&gt;0,AF52,0)</f>
        <v>0</v>
      </c>
    </row>
    <row r="160" spans="47:52" ht="8.1" customHeight="1" x14ac:dyDescent="0.2">
      <c r="AU160" s="149"/>
      <c r="AV160" s="149"/>
      <c r="AW160" s="149"/>
      <c r="AX160" s="149"/>
      <c r="AY160" s="149"/>
      <c r="AZ160" s="149"/>
    </row>
    <row r="161" spans="47:52" ht="8.1" customHeight="1" x14ac:dyDescent="0.2">
      <c r="AU161" s="149"/>
      <c r="AV161" s="149"/>
      <c r="AW161" s="149"/>
      <c r="AX161" s="149"/>
      <c r="AY161" s="149"/>
      <c r="AZ161" s="149"/>
    </row>
    <row r="162" spans="47:52" ht="8.1" customHeight="1" thickBot="1" x14ac:dyDescent="0.25">
      <c r="AU162" s="150"/>
      <c r="AV162" s="150"/>
      <c r="AW162" s="150"/>
      <c r="AX162" s="150"/>
      <c r="AY162" s="150"/>
      <c r="AZ162" s="150"/>
    </row>
    <row r="163" spans="47:52" ht="8.1" customHeight="1" x14ac:dyDescent="0.2">
      <c r="AU163" s="148">
        <f>IF(AU53&gt;0,AF56,0)</f>
        <v>0</v>
      </c>
      <c r="AV163" s="148">
        <f>IF(AV53&gt;0,AF56,0)</f>
        <v>0</v>
      </c>
      <c r="AW163" s="148">
        <f>IF(AW53&gt;0,AF56,0)</f>
        <v>0</v>
      </c>
      <c r="AX163" s="148">
        <f>IF(AX53&gt;0,AF56,0)</f>
        <v>0</v>
      </c>
      <c r="AY163" s="148">
        <f>IF(AY53&gt;0,AF56,0)</f>
        <v>0</v>
      </c>
      <c r="AZ163" s="148">
        <f>IF(AZ53&gt;0,AF56,0)</f>
        <v>0</v>
      </c>
    </row>
    <row r="164" spans="47:52" ht="8.1" customHeight="1" x14ac:dyDescent="0.2">
      <c r="AU164" s="149"/>
      <c r="AV164" s="149"/>
      <c r="AW164" s="149"/>
      <c r="AX164" s="149"/>
      <c r="AY164" s="149"/>
      <c r="AZ164" s="149"/>
    </row>
    <row r="165" spans="47:52" ht="8.1" customHeight="1" x14ac:dyDescent="0.2">
      <c r="AU165" s="149"/>
      <c r="AV165" s="149"/>
      <c r="AW165" s="149"/>
      <c r="AX165" s="149"/>
      <c r="AY165" s="149"/>
      <c r="AZ165" s="149"/>
    </row>
    <row r="166" spans="47:52" ht="8.1" customHeight="1" thickBot="1" x14ac:dyDescent="0.25">
      <c r="AU166" s="150"/>
      <c r="AV166" s="150"/>
      <c r="AW166" s="150"/>
      <c r="AX166" s="150"/>
      <c r="AY166" s="150"/>
      <c r="AZ166" s="150"/>
    </row>
    <row r="167" spans="47:52" ht="8.1" customHeight="1" x14ac:dyDescent="0.2">
      <c r="AU167" s="148">
        <f>IF(AU61&gt;0,AF64,0)</f>
        <v>0</v>
      </c>
      <c r="AV167" s="148">
        <f>IF(AV61&gt;0,AF64,0)</f>
        <v>0</v>
      </c>
      <c r="AW167" s="148">
        <f>IF(AW61&gt;0,AF64,0)</f>
        <v>0</v>
      </c>
      <c r="AX167" s="148">
        <f>IF(AX61&gt;0,AF64,0)</f>
        <v>0</v>
      </c>
      <c r="AY167" s="148">
        <f>IF(AY61&gt;0,AF64,0)</f>
        <v>0</v>
      </c>
      <c r="AZ167" s="148">
        <f>IF(AZ61&gt;0,AF64,0)</f>
        <v>0</v>
      </c>
    </row>
    <row r="168" spans="47:52" ht="8.1" customHeight="1" x14ac:dyDescent="0.2">
      <c r="AU168" s="149"/>
      <c r="AV168" s="149"/>
      <c r="AW168" s="149"/>
      <c r="AX168" s="149"/>
      <c r="AY168" s="149"/>
      <c r="AZ168" s="149"/>
    </row>
    <row r="169" spans="47:52" ht="8.1" customHeight="1" x14ac:dyDescent="0.2">
      <c r="AU169" s="149"/>
      <c r="AV169" s="149"/>
      <c r="AW169" s="149"/>
      <c r="AX169" s="149"/>
      <c r="AY169" s="149"/>
      <c r="AZ169" s="149"/>
    </row>
    <row r="170" spans="47:52" ht="8.1" customHeight="1" thickBot="1" x14ac:dyDescent="0.25">
      <c r="AU170" s="150"/>
      <c r="AV170" s="150"/>
      <c r="AW170" s="150"/>
      <c r="AX170" s="150"/>
      <c r="AY170" s="150"/>
      <c r="AZ170" s="150"/>
    </row>
    <row r="171" spans="47:52" ht="8.1" customHeight="1" x14ac:dyDescent="0.2">
      <c r="AU171" s="148">
        <f>IF(AU65&gt;0,AF68,0)</f>
        <v>0</v>
      </c>
      <c r="AV171" s="148">
        <f>IF(AV65&gt;0,AF68,0)</f>
        <v>0</v>
      </c>
      <c r="AW171" s="148">
        <f>IF(AW65&gt;0,AF68,0)</f>
        <v>0</v>
      </c>
      <c r="AX171" s="148">
        <f>IF(AX65&gt;0,AF68,0)</f>
        <v>0</v>
      </c>
      <c r="AY171" s="148">
        <f>IF(AY65&gt;0,AF68,0)</f>
        <v>0</v>
      </c>
      <c r="AZ171" s="148">
        <f>IF(AZ65&gt;0,AF68,0)</f>
        <v>0</v>
      </c>
    </row>
    <row r="172" spans="47:52" ht="8.1" customHeight="1" x14ac:dyDescent="0.2">
      <c r="AU172" s="149"/>
      <c r="AV172" s="149"/>
      <c r="AW172" s="149"/>
      <c r="AX172" s="149"/>
      <c r="AY172" s="149"/>
      <c r="AZ172" s="149"/>
    </row>
    <row r="173" spans="47:52" ht="8.1" customHeight="1" x14ac:dyDescent="0.2">
      <c r="AU173" s="149"/>
      <c r="AV173" s="149"/>
      <c r="AW173" s="149"/>
      <c r="AX173" s="149"/>
      <c r="AY173" s="149"/>
      <c r="AZ173" s="149"/>
    </row>
    <row r="174" spans="47:52" ht="8.1" customHeight="1" thickBot="1" x14ac:dyDescent="0.25">
      <c r="AU174" s="150"/>
      <c r="AV174" s="150"/>
      <c r="AW174" s="150"/>
      <c r="AX174" s="150"/>
      <c r="AY174" s="150"/>
      <c r="AZ174" s="150"/>
    </row>
    <row r="175" spans="47:52" ht="8.1" customHeight="1" x14ac:dyDescent="0.2">
      <c r="AU175" s="148">
        <f>IF(AU69&gt;0,AF72,0)</f>
        <v>0</v>
      </c>
      <c r="AV175" s="148">
        <f>IF(AV69&gt;0,AF72,0)</f>
        <v>0</v>
      </c>
      <c r="AW175" s="148">
        <f>IF(AW69&gt;0,AF72,0)</f>
        <v>0</v>
      </c>
      <c r="AX175" s="148">
        <f>IF(AX69&gt;0,AF72,0)</f>
        <v>0</v>
      </c>
      <c r="AY175" s="148">
        <f>IF(AY69&gt;0,AF72,0)</f>
        <v>0</v>
      </c>
      <c r="AZ175" s="148">
        <f>IF(AZ69&gt;0,AF72,0)</f>
        <v>0</v>
      </c>
    </row>
    <row r="176" spans="47:52" ht="8.1" customHeight="1" x14ac:dyDescent="0.2">
      <c r="AU176" s="149"/>
      <c r="AV176" s="149"/>
      <c r="AW176" s="149"/>
      <c r="AX176" s="149"/>
      <c r="AY176" s="149"/>
      <c r="AZ176" s="149"/>
    </row>
    <row r="177" spans="47:52" ht="8.1" customHeight="1" x14ac:dyDescent="0.2">
      <c r="AU177" s="149"/>
      <c r="AV177" s="149"/>
      <c r="AW177" s="149"/>
      <c r="AX177" s="149"/>
      <c r="AY177" s="149"/>
      <c r="AZ177" s="149"/>
    </row>
    <row r="178" spans="47:52" ht="8.1" customHeight="1" thickBot="1" x14ac:dyDescent="0.25">
      <c r="AU178" s="150"/>
      <c r="AV178" s="150"/>
      <c r="AW178" s="150"/>
      <c r="AX178" s="150"/>
      <c r="AY178" s="150"/>
      <c r="AZ178" s="150"/>
    </row>
    <row r="179" spans="47:52" ht="8.1" customHeight="1" x14ac:dyDescent="0.2">
      <c r="AU179" s="148">
        <f>IF(AU81&gt;0,AF84,0)</f>
        <v>0</v>
      </c>
      <c r="AV179" s="148">
        <f>IF(AV81&gt;0,AF84,0)</f>
        <v>0</v>
      </c>
      <c r="AW179" s="148">
        <f>IF(AW81&gt;0,AF84,0)</f>
        <v>0</v>
      </c>
      <c r="AX179" s="148">
        <f>IF(AX81&gt;0,AF84,0)</f>
        <v>0</v>
      </c>
      <c r="AY179" s="148">
        <f>IF(AY81&gt;0,AF84,0)</f>
        <v>0</v>
      </c>
      <c r="AZ179" s="148">
        <f>IF(AZ81&gt;0,AF84,0)</f>
        <v>0</v>
      </c>
    </row>
    <row r="180" spans="47:52" ht="8.1" customHeight="1" x14ac:dyDescent="0.2">
      <c r="AU180" s="149"/>
      <c r="AV180" s="149"/>
      <c r="AW180" s="149"/>
      <c r="AX180" s="149"/>
      <c r="AY180" s="149"/>
      <c r="AZ180" s="149"/>
    </row>
    <row r="181" spans="47:52" ht="8.1" customHeight="1" x14ac:dyDescent="0.2">
      <c r="AU181" s="149"/>
      <c r="AV181" s="149"/>
      <c r="AW181" s="149"/>
      <c r="AX181" s="149"/>
      <c r="AY181" s="149"/>
      <c r="AZ181" s="149"/>
    </row>
    <row r="182" spans="47:52" ht="8.1" customHeight="1" thickBot="1" x14ac:dyDescent="0.25">
      <c r="AU182" s="150"/>
      <c r="AV182" s="150"/>
      <c r="AW182" s="150"/>
      <c r="AX182" s="150"/>
      <c r="AY182" s="150"/>
      <c r="AZ182" s="150"/>
    </row>
    <row r="183" spans="47:52" ht="8.1" customHeight="1" x14ac:dyDescent="0.2">
      <c r="AU183" s="148">
        <f>IF(AU85&gt;0,AF88,0)</f>
        <v>0</v>
      </c>
      <c r="AV183" s="148">
        <f>IF(AV85&gt;0,AF88,0)</f>
        <v>0</v>
      </c>
      <c r="AW183" s="148">
        <f>IF(AW85&gt;0,AF88,0)</f>
        <v>0</v>
      </c>
      <c r="AX183" s="148">
        <f>IF(AX85&gt;0,AF88,0)</f>
        <v>0</v>
      </c>
      <c r="AY183" s="148">
        <f>IF(AY85&gt;0,AF88,0)</f>
        <v>0</v>
      </c>
      <c r="AZ183" s="148">
        <f>IF(AZ85&gt;0,AF88,0)</f>
        <v>0</v>
      </c>
    </row>
    <row r="184" spans="47:52" ht="8.1" customHeight="1" x14ac:dyDescent="0.2">
      <c r="AU184" s="149"/>
      <c r="AV184" s="149"/>
      <c r="AW184" s="149"/>
      <c r="AX184" s="149"/>
      <c r="AY184" s="149"/>
      <c r="AZ184" s="149"/>
    </row>
    <row r="185" spans="47:52" ht="8.1" customHeight="1" x14ac:dyDescent="0.2">
      <c r="AU185" s="149"/>
      <c r="AV185" s="149"/>
      <c r="AW185" s="149"/>
      <c r="AX185" s="149"/>
      <c r="AY185" s="149"/>
      <c r="AZ185" s="149"/>
    </row>
    <row r="186" spans="47:52" ht="8.1" customHeight="1" thickBot="1" x14ac:dyDescent="0.25">
      <c r="AU186" s="150"/>
      <c r="AV186" s="150"/>
      <c r="AW186" s="150"/>
      <c r="AX186" s="150"/>
      <c r="AY186" s="150"/>
      <c r="AZ186" s="150"/>
    </row>
    <row r="187" spans="47:52" ht="8.1" customHeight="1" x14ac:dyDescent="0.2">
      <c r="AU187" s="148">
        <f>IF(AU89&gt;0,AF92,0)</f>
        <v>0</v>
      </c>
      <c r="AV187" s="148">
        <f>IF(AV89&gt;0,AF92,0)</f>
        <v>0</v>
      </c>
      <c r="AW187" s="148">
        <f>IF(AW89&gt;0,AF92,0)</f>
        <v>0</v>
      </c>
      <c r="AX187" s="148">
        <f>IF(AX89&gt;0,AF92,0)</f>
        <v>0</v>
      </c>
      <c r="AY187" s="148">
        <f>IF(AY89&gt;0,AF92,0)</f>
        <v>0</v>
      </c>
      <c r="AZ187" s="148">
        <f>IF(AZ89&gt;0,AF92,0)</f>
        <v>0</v>
      </c>
    </row>
    <row r="188" spans="47:52" ht="8.1" customHeight="1" x14ac:dyDescent="0.2">
      <c r="AU188" s="149"/>
      <c r="AV188" s="149"/>
      <c r="AW188" s="149"/>
      <c r="AX188" s="149"/>
      <c r="AY188" s="149"/>
      <c r="AZ188" s="149"/>
    </row>
    <row r="189" spans="47:52" ht="8.1" customHeight="1" x14ac:dyDescent="0.2">
      <c r="AU189" s="149"/>
      <c r="AV189" s="149"/>
      <c r="AW189" s="149"/>
      <c r="AX189" s="149"/>
      <c r="AY189" s="149"/>
      <c r="AZ189" s="149"/>
    </row>
    <row r="190" spans="47:52" ht="8.1" customHeight="1" thickBot="1" x14ac:dyDescent="0.25">
      <c r="AU190" s="150"/>
      <c r="AV190" s="150"/>
      <c r="AW190" s="150"/>
      <c r="AX190" s="150"/>
      <c r="AY190" s="150"/>
      <c r="AZ190" s="150"/>
    </row>
    <row r="191" spans="47:52" ht="4.5" customHeight="1" x14ac:dyDescent="0.2"/>
    <row r="192" spans="47:52" ht="3" customHeight="1" thickBot="1" x14ac:dyDescent="0.25"/>
    <row r="193" spans="47:52" x14ac:dyDescent="0.2">
      <c r="AU193" s="232">
        <f t="shared" ref="AU193:AZ193" si="10">SUM(AU123:AU190)</f>
        <v>0</v>
      </c>
      <c r="AV193" s="230">
        <f t="shared" si="10"/>
        <v>0</v>
      </c>
      <c r="AW193" s="230">
        <f t="shared" si="10"/>
        <v>0</v>
      </c>
      <c r="AX193" s="230">
        <f t="shared" si="10"/>
        <v>0</v>
      </c>
      <c r="AY193" s="230">
        <f t="shared" si="10"/>
        <v>0</v>
      </c>
      <c r="AZ193" s="231">
        <f t="shared" si="10"/>
        <v>0</v>
      </c>
    </row>
    <row r="194" spans="47:52" ht="13.5" thickBot="1" x14ac:dyDescent="0.25">
      <c r="AU194" s="191"/>
      <c r="AV194" s="156"/>
      <c r="AW194" s="156"/>
      <c r="AX194" s="156"/>
      <c r="AY194" s="156"/>
      <c r="AZ194" s="159"/>
    </row>
  </sheetData>
  <sheetProtection algorithmName="SHA-512" hashValue="WiqDQ2p9SQn+GkVm27hCyXaFGiGivZXAVst5aiAgOBof0tVA5jqzqVkDaOy5AgtehYev7+gnaqeIaZGj3nYUZA==" saltValue="hE7yYSUFHcTPNTeNxwHd6w==" spinCount="100000" sheet="1" selectLockedCells="1"/>
  <protectedRanges>
    <protectedRange sqref="M105 Q103:Q104 L104:P104" name="Bereich13"/>
    <protectedRange sqref="F102 C99:E102 F99:G101 H99:I102" name="Bereich12"/>
    <protectedRange sqref="T13:T92" name="Bereich11"/>
    <protectedRange sqref="X35:X92 V13:V92 W13:W36 W38:W92 Y13:Y92 X13:X33 S13:S92" name="Bereich10"/>
    <protectedRange sqref="A13:L92 N13:Q92" name="Bereich9"/>
    <protectedRange sqref="S7" name="Bereich8"/>
    <protectedRange sqref="S4" name="Bereich7"/>
    <protectedRange sqref="P9 L9" name="Bereich6"/>
    <protectedRange sqref="J6:L6" name="Bereich5"/>
    <protectedRange sqref="D4:G6" name="Bereich1"/>
    <protectedRange sqref="D7" name="Bereich2"/>
    <protectedRange sqref="J4:N5" name="Bereich3"/>
  </protectedRanges>
  <mergeCells count="854">
    <mergeCell ref="C104:H104"/>
    <mergeCell ref="F99:H102"/>
    <mergeCell ref="C99:E102"/>
    <mergeCell ref="L104:R104"/>
    <mergeCell ref="O103:S103"/>
    <mergeCell ref="M81:M84"/>
    <mergeCell ref="N73:N76"/>
    <mergeCell ref="N77:N80"/>
    <mergeCell ref="O45:O48"/>
    <mergeCell ref="N65:N68"/>
    <mergeCell ref="K89:K92"/>
    <mergeCell ref="N89:N92"/>
    <mergeCell ref="M85:M88"/>
    <mergeCell ref="M89:M92"/>
    <mergeCell ref="L85:L88"/>
    <mergeCell ref="E89:I92"/>
    <mergeCell ref="K85:K88"/>
    <mergeCell ref="D49:D52"/>
    <mergeCell ref="C53:C56"/>
    <mergeCell ref="D45:D48"/>
    <mergeCell ref="E45:I48"/>
    <mergeCell ref="L45:L48"/>
    <mergeCell ref="K45:K48"/>
    <mergeCell ref="D69:D72"/>
    <mergeCell ref="U25:U28"/>
    <mergeCell ref="T25:T28"/>
    <mergeCell ref="M45:M48"/>
    <mergeCell ref="M49:M52"/>
    <mergeCell ref="M53:M56"/>
    <mergeCell ref="A9:K9"/>
    <mergeCell ref="J29:J32"/>
    <mergeCell ref="J33:J36"/>
    <mergeCell ref="A7:C7"/>
    <mergeCell ref="A29:A32"/>
    <mergeCell ref="C29:C32"/>
    <mergeCell ref="A25:A28"/>
    <mergeCell ref="C25:C28"/>
    <mergeCell ref="D25:D28"/>
    <mergeCell ref="C17:C20"/>
    <mergeCell ref="D17:D20"/>
    <mergeCell ref="C21:C24"/>
    <mergeCell ref="E21:I24"/>
    <mergeCell ref="D33:D36"/>
    <mergeCell ref="S4:T4"/>
    <mergeCell ref="V11:V12"/>
    <mergeCell ref="Q6:R7"/>
    <mergeCell ref="Q4:R4"/>
    <mergeCell ref="S7:U7"/>
    <mergeCell ref="P17:P20"/>
    <mergeCell ref="O49:O52"/>
    <mergeCell ref="Q25:Q28"/>
    <mergeCell ref="P49:P52"/>
    <mergeCell ref="Q13:Q16"/>
    <mergeCell ref="V25:V28"/>
    <mergeCell ref="U11:U12"/>
    <mergeCell ref="T11:T12"/>
    <mergeCell ref="R11:S12"/>
    <mergeCell ref="T17:T20"/>
    <mergeCell ref="U17:U20"/>
    <mergeCell ref="P21:P24"/>
    <mergeCell ref="O21:O24"/>
    <mergeCell ref="P13:P16"/>
    <mergeCell ref="O33:O36"/>
    <mergeCell ref="P37:P40"/>
    <mergeCell ref="U37:U40"/>
    <mergeCell ref="T37:T40"/>
    <mergeCell ref="O25:O28"/>
    <mergeCell ref="AN85:AN88"/>
    <mergeCell ref="O85:O88"/>
    <mergeCell ref="V85:V88"/>
    <mergeCell ref="AN81:AN84"/>
    <mergeCell ref="U85:U88"/>
    <mergeCell ref="P85:P88"/>
    <mergeCell ref="V81:V84"/>
    <mergeCell ref="AN41:AN44"/>
    <mergeCell ref="AN45:AN48"/>
    <mergeCell ref="AN49:AN52"/>
    <mergeCell ref="AN53:AN56"/>
    <mergeCell ref="V45:V48"/>
    <mergeCell ref="U45:U48"/>
    <mergeCell ref="AN73:AN76"/>
    <mergeCell ref="Q85:Q88"/>
    <mergeCell ref="P45:P48"/>
    <mergeCell ref="Q49:Q52"/>
    <mergeCell ref="U41:U44"/>
    <mergeCell ref="P41:P44"/>
    <mergeCell ref="T41:T44"/>
    <mergeCell ref="Q45:Q48"/>
    <mergeCell ref="V69:V72"/>
    <mergeCell ref="Q69:Q72"/>
    <mergeCell ref="T69:T72"/>
    <mergeCell ref="AP53:AP56"/>
    <mergeCell ref="AP61:AP64"/>
    <mergeCell ref="AP65:AP68"/>
    <mergeCell ref="AN61:AN64"/>
    <mergeCell ref="AN65:AN68"/>
    <mergeCell ref="E53:I56"/>
    <mergeCell ref="L53:L56"/>
    <mergeCell ref="K53:K56"/>
    <mergeCell ref="M65:M68"/>
    <mergeCell ref="N61:N64"/>
    <mergeCell ref="T61:T64"/>
    <mergeCell ref="N57:N60"/>
    <mergeCell ref="O57:O60"/>
    <mergeCell ref="P57:P60"/>
    <mergeCell ref="Q57:Q60"/>
    <mergeCell ref="M57:M60"/>
    <mergeCell ref="N53:N56"/>
    <mergeCell ref="Q53:Q56"/>
    <mergeCell ref="O53:O56"/>
    <mergeCell ref="P53:P56"/>
    <mergeCell ref="M61:M64"/>
    <mergeCell ref="L65:L68"/>
    <mergeCell ref="K65:K68"/>
    <mergeCell ref="V65:V68"/>
    <mergeCell ref="E33:I36"/>
    <mergeCell ref="AP37:AP40"/>
    <mergeCell ref="AP41:AP44"/>
    <mergeCell ref="AP45:AP48"/>
    <mergeCell ref="AP49:AP52"/>
    <mergeCell ref="O113:O114"/>
    <mergeCell ref="Q113:Q114"/>
    <mergeCell ref="T113:T114"/>
    <mergeCell ref="AP69:AP72"/>
    <mergeCell ref="AP81:AP84"/>
    <mergeCell ref="AP85:AP88"/>
    <mergeCell ref="AL93:AL96"/>
    <mergeCell ref="V37:V40"/>
    <mergeCell ref="V41:V44"/>
    <mergeCell ref="T45:T48"/>
    <mergeCell ref="T53:T56"/>
    <mergeCell ref="T49:T52"/>
    <mergeCell ref="V53:V56"/>
    <mergeCell ref="U53:U56"/>
    <mergeCell ref="V49:V52"/>
    <mergeCell ref="U49:U52"/>
    <mergeCell ref="P61:P64"/>
    <mergeCell ref="O61:O64"/>
    <mergeCell ref="U61:U64"/>
    <mergeCell ref="D21:D24"/>
    <mergeCell ref="Q11:Q12"/>
    <mergeCell ref="E25:I28"/>
    <mergeCell ref="L25:L28"/>
    <mergeCell ref="K25:K28"/>
    <mergeCell ref="P25:P28"/>
    <mergeCell ref="N25:N28"/>
    <mergeCell ref="Q17:Q20"/>
    <mergeCell ref="Q21:Q24"/>
    <mergeCell ref="O17:O20"/>
    <mergeCell ref="E11:I12"/>
    <mergeCell ref="J11:M11"/>
    <mergeCell ref="O11:O12"/>
    <mergeCell ref="P11:P12"/>
    <mergeCell ref="J25:J28"/>
    <mergeCell ref="M25:M28"/>
    <mergeCell ref="D110:E110"/>
    <mergeCell ref="F108:G108"/>
    <mergeCell ref="D108:E108"/>
    <mergeCell ref="D111:E111"/>
    <mergeCell ref="B110:C110"/>
    <mergeCell ref="B109:C109"/>
    <mergeCell ref="B108:C108"/>
    <mergeCell ref="AZ57:AZ60"/>
    <mergeCell ref="A77:A80"/>
    <mergeCell ref="B77:B80"/>
    <mergeCell ref="C77:C80"/>
    <mergeCell ref="D77:D80"/>
    <mergeCell ref="E77:I80"/>
    <mergeCell ref="K77:K80"/>
    <mergeCell ref="L77:L80"/>
    <mergeCell ref="AN69:AN72"/>
    <mergeCell ref="AN77:AN80"/>
    <mergeCell ref="AQ93:AQ96"/>
    <mergeCell ref="V89:V92"/>
    <mergeCell ref="U89:U92"/>
    <mergeCell ref="Z93:Z96"/>
    <mergeCell ref="A107:J107"/>
    <mergeCell ref="AY57:AY60"/>
    <mergeCell ref="AP89:AP92"/>
    <mergeCell ref="AN33:AN36"/>
    <mergeCell ref="AN37:AN40"/>
    <mergeCell ref="B112:C112"/>
    <mergeCell ref="B113:C113"/>
    <mergeCell ref="B114:C114"/>
    <mergeCell ref="B111:C111"/>
    <mergeCell ref="D112:E112"/>
    <mergeCell ref="D113:E113"/>
    <mergeCell ref="D114:E114"/>
    <mergeCell ref="D109:E109"/>
    <mergeCell ref="B89:B92"/>
    <mergeCell ref="D37:D40"/>
    <mergeCell ref="D41:D44"/>
    <mergeCell ref="E41:I44"/>
    <mergeCell ref="D53:D56"/>
    <mergeCell ref="L33:L36"/>
    <mergeCell ref="U33:U36"/>
    <mergeCell ref="T33:T36"/>
    <mergeCell ref="M33:M36"/>
    <mergeCell ref="K33:K36"/>
    <mergeCell ref="N33:N36"/>
    <mergeCell ref="Q33:Q36"/>
    <mergeCell ref="V33:V36"/>
    <mergeCell ref="P33:P36"/>
    <mergeCell ref="AW193:AW194"/>
    <mergeCell ref="AW187:AW190"/>
    <mergeCell ref="AX193:AX194"/>
    <mergeCell ref="AY193:AY194"/>
    <mergeCell ref="AZ193:AZ194"/>
    <mergeCell ref="AN13:AN16"/>
    <mergeCell ref="AN17:AN20"/>
    <mergeCell ref="AN21:AN24"/>
    <mergeCell ref="AN25:AN28"/>
    <mergeCell ref="AN29:AN32"/>
    <mergeCell ref="AV175:AV178"/>
    <mergeCell ref="AV179:AV182"/>
    <mergeCell ref="AV183:AV186"/>
    <mergeCell ref="AV187:AV190"/>
    <mergeCell ref="AU193:AU194"/>
    <mergeCell ref="AV193:AV194"/>
    <mergeCell ref="AV151:AV154"/>
    <mergeCell ref="AV155:AV158"/>
    <mergeCell ref="AV159:AV162"/>
    <mergeCell ref="AV163:AV166"/>
    <mergeCell ref="AV167:AV170"/>
    <mergeCell ref="AV171:AV174"/>
    <mergeCell ref="AX187:AX190"/>
    <mergeCell ref="AY187:AY190"/>
    <mergeCell ref="AZ187:AZ190"/>
    <mergeCell ref="AW183:AW186"/>
    <mergeCell ref="AX183:AX186"/>
    <mergeCell ref="AY183:AY186"/>
    <mergeCell ref="AZ183:AZ186"/>
    <mergeCell ref="AW175:AW178"/>
    <mergeCell ref="AX175:AX178"/>
    <mergeCell ref="AY175:AY178"/>
    <mergeCell ref="AZ175:AZ178"/>
    <mergeCell ref="AW179:AW182"/>
    <mergeCell ref="AX179:AX182"/>
    <mergeCell ref="AY179:AY182"/>
    <mergeCell ref="AZ179:AZ182"/>
    <mergeCell ref="AW167:AW170"/>
    <mergeCell ref="AX167:AX170"/>
    <mergeCell ref="AY167:AY170"/>
    <mergeCell ref="AZ167:AZ170"/>
    <mergeCell ref="AW171:AW174"/>
    <mergeCell ref="AX171:AX174"/>
    <mergeCell ref="AY171:AY174"/>
    <mergeCell ref="AZ171:AZ174"/>
    <mergeCell ref="AW159:AW162"/>
    <mergeCell ref="AX159:AX162"/>
    <mergeCell ref="AY159:AY162"/>
    <mergeCell ref="AZ159:AZ162"/>
    <mergeCell ref="AW163:AW166"/>
    <mergeCell ref="AX163:AX166"/>
    <mergeCell ref="AY163:AY166"/>
    <mergeCell ref="AZ163:AZ166"/>
    <mergeCell ref="AW151:AW154"/>
    <mergeCell ref="AX151:AX154"/>
    <mergeCell ref="AY151:AY154"/>
    <mergeCell ref="AZ151:AZ154"/>
    <mergeCell ref="AW155:AW158"/>
    <mergeCell ref="AX155:AX158"/>
    <mergeCell ref="AY155:AY158"/>
    <mergeCell ref="AZ155:AZ158"/>
    <mergeCell ref="AW143:AW146"/>
    <mergeCell ref="AX143:AX146"/>
    <mergeCell ref="AY143:AY146"/>
    <mergeCell ref="AZ143:AZ146"/>
    <mergeCell ref="AW147:AW150"/>
    <mergeCell ref="AX147:AX150"/>
    <mergeCell ref="AY147:AY150"/>
    <mergeCell ref="AZ147:AZ150"/>
    <mergeCell ref="AY135:AY138"/>
    <mergeCell ref="AZ135:AZ138"/>
    <mergeCell ref="AW139:AW142"/>
    <mergeCell ref="AX139:AX142"/>
    <mergeCell ref="AY139:AY142"/>
    <mergeCell ref="AZ139:AZ142"/>
    <mergeCell ref="AW127:AW130"/>
    <mergeCell ref="AW135:AW138"/>
    <mergeCell ref="AX127:AX130"/>
    <mergeCell ref="AY127:AY130"/>
    <mergeCell ref="AZ127:AZ130"/>
    <mergeCell ref="AW131:AW134"/>
    <mergeCell ref="AX131:AX134"/>
    <mergeCell ref="AY131:AY134"/>
    <mergeCell ref="AZ131:AZ134"/>
    <mergeCell ref="AX135:AX138"/>
    <mergeCell ref="AU175:AU178"/>
    <mergeCell ref="AU179:AU182"/>
    <mergeCell ref="AU183:AU186"/>
    <mergeCell ref="AU187:AU190"/>
    <mergeCell ref="AV127:AV130"/>
    <mergeCell ref="AV131:AV134"/>
    <mergeCell ref="AV135:AV138"/>
    <mergeCell ref="AV139:AV142"/>
    <mergeCell ref="AV143:AV146"/>
    <mergeCell ref="AV147:AV150"/>
    <mergeCell ref="AU151:AU154"/>
    <mergeCell ref="AU155:AU158"/>
    <mergeCell ref="AU159:AU162"/>
    <mergeCell ref="AU163:AU166"/>
    <mergeCell ref="AU167:AU170"/>
    <mergeCell ref="AU171:AU174"/>
    <mergeCell ref="AU127:AU130"/>
    <mergeCell ref="AU131:AU134"/>
    <mergeCell ref="AU135:AU138"/>
    <mergeCell ref="AU139:AU142"/>
    <mergeCell ref="AU143:AU146"/>
    <mergeCell ref="AU147:AU150"/>
    <mergeCell ref="AZ13:AZ16"/>
    <mergeCell ref="AV98:AV99"/>
    <mergeCell ref="AU98:AU99"/>
    <mergeCell ref="AW98:AW99"/>
    <mergeCell ref="AU13:AU16"/>
    <mergeCell ref="AV13:AV16"/>
    <mergeCell ref="AW13:AW16"/>
    <mergeCell ref="AX13:AX16"/>
    <mergeCell ref="AX17:AX20"/>
    <mergeCell ref="AU17:AU20"/>
    <mergeCell ref="AV17:AV20"/>
    <mergeCell ref="AW17:AW20"/>
    <mergeCell ref="AY17:AY20"/>
    <mergeCell ref="AZ17:AZ20"/>
    <mergeCell ref="AY21:AY24"/>
    <mergeCell ref="AZ21:AZ24"/>
    <mergeCell ref="AV77:AV80"/>
    <mergeCell ref="AW77:AW80"/>
    <mergeCell ref="AV65:AV68"/>
    <mergeCell ref="AW65:AW68"/>
    <mergeCell ref="AZ98:AZ99"/>
    <mergeCell ref="AX98:AX99"/>
    <mergeCell ref="AQ89:AQ92"/>
    <mergeCell ref="AR89:AR92"/>
    <mergeCell ref="AR69:AR72"/>
    <mergeCell ref="AQ81:AQ84"/>
    <mergeCell ref="AR81:AR84"/>
    <mergeCell ref="AW73:AW76"/>
    <mergeCell ref="AQ73:AQ76"/>
    <mergeCell ref="AR73:AR76"/>
    <mergeCell ref="AU73:AU76"/>
    <mergeCell ref="AT69:AT72"/>
    <mergeCell ref="AQ69:AQ72"/>
    <mergeCell ref="AX85:AX88"/>
    <mergeCell ref="AY85:AY88"/>
    <mergeCell ref="AV85:AV88"/>
    <mergeCell ref="AW85:AW88"/>
    <mergeCell ref="AR93:AR96"/>
    <mergeCell ref="AP33:AP36"/>
    <mergeCell ref="BL26:BL27"/>
    <mergeCell ref="AQ85:AQ88"/>
    <mergeCell ref="AR85:AR88"/>
    <mergeCell ref="AQ61:AQ64"/>
    <mergeCell ref="AR61:AR64"/>
    <mergeCell ref="AQ65:AQ68"/>
    <mergeCell ref="AR65:AR68"/>
    <mergeCell ref="AQ49:AQ52"/>
    <mergeCell ref="AR49:AR52"/>
    <mergeCell ref="AR41:AR44"/>
    <mergeCell ref="AQ45:AQ48"/>
    <mergeCell ref="AR45:AR48"/>
    <mergeCell ref="AQ33:AQ36"/>
    <mergeCell ref="AR33:AR36"/>
    <mergeCell ref="AQ37:AQ40"/>
    <mergeCell ref="AR37:AR40"/>
    <mergeCell ref="AQ25:AQ28"/>
    <mergeCell ref="AR25:AR28"/>
    <mergeCell ref="AQ29:AQ32"/>
    <mergeCell ref="AR29:AR32"/>
    <mergeCell ref="AP25:AP28"/>
    <mergeCell ref="AP29:AP32"/>
    <mergeCell ref="AP73:AP76"/>
    <mergeCell ref="AP17:AP20"/>
    <mergeCell ref="AP21:AP24"/>
    <mergeCell ref="AQ13:AQ16"/>
    <mergeCell ref="AR13:AR16"/>
    <mergeCell ref="T13:T16"/>
    <mergeCell ref="AQ17:AQ20"/>
    <mergeCell ref="AR17:AR20"/>
    <mergeCell ref="AP13:AP16"/>
    <mergeCell ref="V17:V20"/>
    <mergeCell ref="V13:V16"/>
    <mergeCell ref="V21:V24"/>
    <mergeCell ref="U21:U24"/>
    <mergeCell ref="T21:T24"/>
    <mergeCell ref="U13:U16"/>
    <mergeCell ref="A53:A56"/>
    <mergeCell ref="C37:C40"/>
    <mergeCell ref="C41:C44"/>
    <mergeCell ref="A37:A40"/>
    <mergeCell ref="B61:B64"/>
    <mergeCell ref="B41:B44"/>
    <mergeCell ref="C61:C64"/>
    <mergeCell ref="A57:A60"/>
    <mergeCell ref="B57:B60"/>
    <mergeCell ref="C57:C60"/>
    <mergeCell ref="A41:A44"/>
    <mergeCell ref="B45:B48"/>
    <mergeCell ref="B49:B52"/>
    <mergeCell ref="B53:B56"/>
    <mergeCell ref="C49:C52"/>
    <mergeCell ref="A49:A52"/>
    <mergeCell ref="A45:A48"/>
    <mergeCell ref="C45:C48"/>
    <mergeCell ref="B37:B40"/>
    <mergeCell ref="B21:B24"/>
    <mergeCell ref="B25:B28"/>
    <mergeCell ref="B29:B32"/>
    <mergeCell ref="B33:B36"/>
    <mergeCell ref="A5:C5"/>
    <mergeCell ref="B13:B16"/>
    <mergeCell ref="A13:A16"/>
    <mergeCell ref="A21:A24"/>
    <mergeCell ref="A11:A12"/>
    <mergeCell ref="A33:A36"/>
    <mergeCell ref="C33:C36"/>
    <mergeCell ref="A6:C6"/>
    <mergeCell ref="D13:D16"/>
    <mergeCell ref="A2:J2"/>
    <mergeCell ref="A1:I1"/>
    <mergeCell ref="E17:I20"/>
    <mergeCell ref="E13:I16"/>
    <mergeCell ref="D6:G6"/>
    <mergeCell ref="J6:N6"/>
    <mergeCell ref="L9:N9"/>
    <mergeCell ref="L17:L20"/>
    <mergeCell ref="B17:B20"/>
    <mergeCell ref="B11:D11"/>
    <mergeCell ref="C13:C16"/>
    <mergeCell ref="A17:A20"/>
    <mergeCell ref="J5:N5"/>
    <mergeCell ref="L21:L24"/>
    <mergeCell ref="K21:K24"/>
    <mergeCell ref="N21:N24"/>
    <mergeCell ref="J21:J24"/>
    <mergeCell ref="M21:M24"/>
    <mergeCell ref="N2:R2"/>
    <mergeCell ref="J4:N4"/>
    <mergeCell ref="O13:O16"/>
    <mergeCell ref="N13:N16"/>
    <mergeCell ref="K17:K20"/>
    <mergeCell ref="N11:N12"/>
    <mergeCell ref="N17:N20"/>
    <mergeCell ref="J13:J16"/>
    <mergeCell ref="J17:J20"/>
    <mergeCell ref="M13:M16"/>
    <mergeCell ref="M17:M20"/>
    <mergeCell ref="L13:L16"/>
    <mergeCell ref="K13:K16"/>
    <mergeCell ref="F7:P8"/>
    <mergeCell ref="D5:G5"/>
    <mergeCell ref="A3:I3"/>
    <mergeCell ref="D4:G4"/>
    <mergeCell ref="A4:C4"/>
    <mergeCell ref="D7:E7"/>
    <mergeCell ref="D29:D32"/>
    <mergeCell ref="E29:I32"/>
    <mergeCell ref="L29:L32"/>
    <mergeCell ref="K29:K32"/>
    <mergeCell ref="N29:N32"/>
    <mergeCell ref="O29:O32"/>
    <mergeCell ref="V29:V32"/>
    <mergeCell ref="U29:U32"/>
    <mergeCell ref="T29:T32"/>
    <mergeCell ref="P29:P32"/>
    <mergeCell ref="Q29:Q32"/>
    <mergeCell ref="M29:M32"/>
    <mergeCell ref="L89:L92"/>
    <mergeCell ref="N69:N72"/>
    <mergeCell ref="D85:D88"/>
    <mergeCell ref="L37:L40"/>
    <mergeCell ref="K37:K40"/>
    <mergeCell ref="N37:N40"/>
    <mergeCell ref="O37:O40"/>
    <mergeCell ref="M37:M40"/>
    <mergeCell ref="Q37:Q40"/>
    <mergeCell ref="K41:K44"/>
    <mergeCell ref="N41:N44"/>
    <mergeCell ref="O41:O44"/>
    <mergeCell ref="M41:M44"/>
    <mergeCell ref="L41:L44"/>
    <mergeCell ref="Q41:Q44"/>
    <mergeCell ref="N49:N52"/>
    <mergeCell ref="N45:N48"/>
    <mergeCell ref="Q61:Q64"/>
    <mergeCell ref="U65:U68"/>
    <mergeCell ref="C81:C84"/>
    <mergeCell ref="D81:D84"/>
    <mergeCell ref="E81:I84"/>
    <mergeCell ref="O65:O68"/>
    <mergeCell ref="T65:T68"/>
    <mergeCell ref="U81:U84"/>
    <mergeCell ref="U69:U72"/>
    <mergeCell ref="V73:V76"/>
    <mergeCell ref="V77:V80"/>
    <mergeCell ref="U77:U80"/>
    <mergeCell ref="M73:M76"/>
    <mergeCell ref="L69:L72"/>
    <mergeCell ref="K69:K72"/>
    <mergeCell ref="K81:K84"/>
    <mergeCell ref="E69:I72"/>
    <mergeCell ref="C65:C68"/>
    <mergeCell ref="D65:D68"/>
    <mergeCell ref="E65:I68"/>
    <mergeCell ref="M69:M72"/>
    <mergeCell ref="C69:C72"/>
    <mergeCell ref="Q89:Q92"/>
    <mergeCell ref="T85:T88"/>
    <mergeCell ref="O81:O84"/>
    <mergeCell ref="O89:O92"/>
    <mergeCell ref="O77:O80"/>
    <mergeCell ref="E85:I88"/>
    <mergeCell ref="M77:M80"/>
    <mergeCell ref="P69:P72"/>
    <mergeCell ref="O69:O72"/>
    <mergeCell ref="O73:O76"/>
    <mergeCell ref="P73:P76"/>
    <mergeCell ref="Q81:Q84"/>
    <mergeCell ref="T73:T76"/>
    <mergeCell ref="T77:T80"/>
    <mergeCell ref="Q73:Q76"/>
    <mergeCell ref="J85:J88"/>
    <mergeCell ref="J77:J80"/>
    <mergeCell ref="J81:J84"/>
    <mergeCell ref="N81:N84"/>
    <mergeCell ref="N85:N88"/>
    <mergeCell ref="J89:J92"/>
    <mergeCell ref="T81:T84"/>
    <mergeCell ref="P81:P84"/>
    <mergeCell ref="L81:L84"/>
    <mergeCell ref="AZ104:AZ105"/>
    <mergeCell ref="P89:P92"/>
    <mergeCell ref="AN93:AN96"/>
    <mergeCell ref="AK93:AK96"/>
    <mergeCell ref="P93:P96"/>
    <mergeCell ref="Q93:Q96"/>
    <mergeCell ref="AN89:AN92"/>
    <mergeCell ref="V93:V96"/>
    <mergeCell ref="R93:R96"/>
    <mergeCell ref="AU104:AU105"/>
    <mergeCell ref="AW89:AW92"/>
    <mergeCell ref="AZ89:AZ92"/>
    <mergeCell ref="AX89:AX92"/>
    <mergeCell ref="AY89:AY92"/>
    <mergeCell ref="T89:T92"/>
    <mergeCell ref="AY104:AY105"/>
    <mergeCell ref="AI93:AI96"/>
    <mergeCell ref="AG93:AG96"/>
    <mergeCell ref="AH93:AH96"/>
    <mergeCell ref="AV104:AV105"/>
    <mergeCell ref="AW104:AW105"/>
    <mergeCell ref="AN98:AN99"/>
    <mergeCell ref="AJ93:AJ96"/>
    <mergeCell ref="AX104:AX105"/>
    <mergeCell ref="J93:M96"/>
    <mergeCell ref="S93:S96"/>
    <mergeCell ref="T93:T96"/>
    <mergeCell ref="U93:U96"/>
    <mergeCell ref="O93:O96"/>
    <mergeCell ref="N93:N96"/>
    <mergeCell ref="AU69:AU72"/>
    <mergeCell ref="AU57:AU60"/>
    <mergeCell ref="R114:S114"/>
    <mergeCell ref="O107:P107"/>
    <mergeCell ref="O111:P111"/>
    <mergeCell ref="P65:P68"/>
    <mergeCell ref="P77:P80"/>
    <mergeCell ref="Q77:Q80"/>
    <mergeCell ref="Q65:Q68"/>
    <mergeCell ref="R107:S107"/>
    <mergeCell ref="U73:U76"/>
    <mergeCell ref="V61:V64"/>
    <mergeCell ref="U114:V114"/>
    <mergeCell ref="AU110:AU111"/>
    <mergeCell ref="V57:V60"/>
    <mergeCell ref="U57:U60"/>
    <mergeCell ref="AR57:AR60"/>
    <mergeCell ref="AU85:AU88"/>
    <mergeCell ref="BA110:BB111"/>
    <mergeCell ref="AY110:AY111"/>
    <mergeCell ref="AZ110:AZ111"/>
    <mergeCell ref="AV110:AV111"/>
    <mergeCell ref="AX110:AX111"/>
    <mergeCell ref="T57:T60"/>
    <mergeCell ref="AN57:AN60"/>
    <mergeCell ref="AP57:AP60"/>
    <mergeCell ref="AQ57:AQ60"/>
    <mergeCell ref="AW57:AW60"/>
    <mergeCell ref="AY61:AY64"/>
    <mergeCell ref="AY65:AY68"/>
    <mergeCell ref="AX57:AX60"/>
    <mergeCell ref="AV81:AV84"/>
    <mergeCell ref="AW81:AW84"/>
    <mergeCell ref="AZ81:AZ84"/>
    <mergeCell ref="AX69:AX72"/>
    <mergeCell ref="AY69:AY72"/>
    <mergeCell ref="AX81:AX84"/>
    <mergeCell ref="AY81:AY84"/>
    <mergeCell ref="AX73:AX76"/>
    <mergeCell ref="AV73:AV76"/>
    <mergeCell ref="AW69:AW72"/>
    <mergeCell ref="AV89:AV92"/>
    <mergeCell ref="O109:P109"/>
    <mergeCell ref="O110:P110"/>
    <mergeCell ref="R108:S108"/>
    <mergeCell ref="R109:S109"/>
    <mergeCell ref="R110:S110"/>
    <mergeCell ref="AW110:AW111"/>
    <mergeCell ref="R111:S111"/>
    <mergeCell ref="O108:P108"/>
    <mergeCell ref="AX21:AX24"/>
    <mergeCell ref="AU25:AU28"/>
    <mergeCell ref="AV25:AV28"/>
    <mergeCell ref="AV57:AV60"/>
    <mergeCell ref="AU45:AU48"/>
    <mergeCell ref="AU49:AU52"/>
    <mergeCell ref="AU53:AU56"/>
    <mergeCell ref="AU29:AU32"/>
    <mergeCell ref="AU33:AU36"/>
    <mergeCell ref="AU37:AU40"/>
    <mergeCell ref="AV33:AV36"/>
    <mergeCell ref="AV29:AV32"/>
    <mergeCell ref="AV37:AV40"/>
    <mergeCell ref="AX65:AX68"/>
    <mergeCell ref="AW61:AW64"/>
    <mergeCell ref="AW49:AW52"/>
    <mergeCell ref="AY123:AY126"/>
    <mergeCell ref="AU123:AU126"/>
    <mergeCell ref="AX123:AX126"/>
    <mergeCell ref="AY98:AY99"/>
    <mergeCell ref="AU41:AU44"/>
    <mergeCell ref="AU81:AU84"/>
    <mergeCell ref="AV41:AV44"/>
    <mergeCell ref="AV49:AV52"/>
    <mergeCell ref="AV61:AV64"/>
    <mergeCell ref="AV69:AV72"/>
    <mergeCell ref="AU89:AU92"/>
    <mergeCell ref="AV123:AV126"/>
    <mergeCell ref="AW123:AW126"/>
    <mergeCell ref="AV45:AV48"/>
    <mergeCell ref="AY41:AY44"/>
    <mergeCell ref="AX45:AX48"/>
    <mergeCell ref="AY45:AY48"/>
    <mergeCell ref="AV53:AV56"/>
    <mergeCell ref="AW53:AW56"/>
    <mergeCell ref="AX49:AX52"/>
    <mergeCell ref="AY49:AY52"/>
    <mergeCell ref="AX53:AX56"/>
    <mergeCell ref="AY53:AY56"/>
    <mergeCell ref="AX61:AX64"/>
    <mergeCell ref="AZ123:AZ126"/>
    <mergeCell ref="AX93:AX96"/>
    <mergeCell ref="AY93:AY96"/>
    <mergeCell ref="AW29:AW32"/>
    <mergeCell ref="AZ29:AZ32"/>
    <mergeCell ref="AX25:AX28"/>
    <mergeCell ref="AY25:AY28"/>
    <mergeCell ref="AX29:AX32"/>
    <mergeCell ref="AY29:AY32"/>
    <mergeCell ref="AW25:AW28"/>
    <mergeCell ref="AZ25:AZ28"/>
    <mergeCell ref="AW37:AW40"/>
    <mergeCell ref="AZ37:AZ40"/>
    <mergeCell ref="AX33:AX36"/>
    <mergeCell ref="AY33:AY36"/>
    <mergeCell ref="AX37:AX40"/>
    <mergeCell ref="AY37:AY40"/>
    <mergeCell ref="AW33:AW36"/>
    <mergeCell ref="AZ33:AZ36"/>
    <mergeCell ref="AW41:AW44"/>
    <mergeCell ref="AZ41:AZ44"/>
    <mergeCell ref="AW45:AW48"/>
    <mergeCell ref="AZ45:AZ48"/>
    <mergeCell ref="AX41:AX44"/>
    <mergeCell ref="AP11:AP12"/>
    <mergeCell ref="AZ93:AZ96"/>
    <mergeCell ref="AU21:AU24"/>
    <mergeCell ref="AV21:AV24"/>
    <mergeCell ref="AW21:AW24"/>
    <mergeCell ref="AU93:AU96"/>
    <mergeCell ref="AV93:AV96"/>
    <mergeCell ref="AW93:AW96"/>
    <mergeCell ref="AZ85:AZ88"/>
    <mergeCell ref="AU77:AU80"/>
    <mergeCell ref="AR77:AR80"/>
    <mergeCell ref="AP77:AP80"/>
    <mergeCell ref="AQ77:AQ80"/>
    <mergeCell ref="AZ65:AZ68"/>
    <mergeCell ref="AT73:AT76"/>
    <mergeCell ref="AT77:AT80"/>
    <mergeCell ref="AT81:AT84"/>
    <mergeCell ref="AT85:AT88"/>
    <mergeCell ref="AT53:AT56"/>
    <mergeCell ref="AT57:AT60"/>
    <mergeCell ref="AT61:AT64"/>
    <mergeCell ref="AT65:AT68"/>
    <mergeCell ref="AT89:AT92"/>
    <mergeCell ref="AT93:AT96"/>
    <mergeCell ref="J37:J40"/>
    <mergeCell ref="J41:J44"/>
    <mergeCell ref="J45:J48"/>
    <mergeCell ref="J49:J52"/>
    <mergeCell ref="J53:J56"/>
    <mergeCell ref="E73:I76"/>
    <mergeCell ref="J73:J76"/>
    <mergeCell ref="K73:K76"/>
    <mergeCell ref="L73:L76"/>
    <mergeCell ref="J69:J72"/>
    <mergeCell ref="J65:J68"/>
    <mergeCell ref="E57:I60"/>
    <mergeCell ref="J57:J60"/>
    <mergeCell ref="K57:K60"/>
    <mergeCell ref="K61:K64"/>
    <mergeCell ref="L57:L60"/>
    <mergeCell ref="E61:I64"/>
    <mergeCell ref="L61:L64"/>
    <mergeCell ref="J61:J64"/>
    <mergeCell ref="E49:I52"/>
    <mergeCell ref="L49:L52"/>
    <mergeCell ref="K49:K52"/>
    <mergeCell ref="E37:I40"/>
    <mergeCell ref="D57:D60"/>
    <mergeCell ref="A89:A92"/>
    <mergeCell ref="C89:C92"/>
    <mergeCell ref="D89:D92"/>
    <mergeCell ref="A73:A76"/>
    <mergeCell ref="B73:B76"/>
    <mergeCell ref="C73:C76"/>
    <mergeCell ref="D73:D76"/>
    <mergeCell ref="A85:A88"/>
    <mergeCell ref="C85:C88"/>
    <mergeCell ref="A81:A84"/>
    <mergeCell ref="D61:D64"/>
    <mergeCell ref="B81:B84"/>
    <mergeCell ref="B85:B88"/>
    <mergeCell ref="A65:A68"/>
    <mergeCell ref="A61:A64"/>
    <mergeCell ref="B65:B68"/>
    <mergeCell ref="B69:B72"/>
    <mergeCell ref="A69:A72"/>
    <mergeCell ref="BA13:BA16"/>
    <mergeCell ref="BA17:BA20"/>
    <mergeCell ref="BA21:BA24"/>
    <mergeCell ref="AX77:AX80"/>
    <mergeCell ref="AY77:AY80"/>
    <mergeCell ref="AZ77:AZ80"/>
    <mergeCell ref="AY73:AY76"/>
    <mergeCell ref="AZ73:AZ76"/>
    <mergeCell ref="AZ69:AZ72"/>
    <mergeCell ref="AZ61:AZ64"/>
    <mergeCell ref="BA65:BA68"/>
    <mergeCell ref="BA25:BA28"/>
    <mergeCell ref="BA29:BA32"/>
    <mergeCell ref="BA33:BA36"/>
    <mergeCell ref="BA37:BA40"/>
    <mergeCell ref="BA41:BA44"/>
    <mergeCell ref="BA45:BA48"/>
    <mergeCell ref="BA49:BA52"/>
    <mergeCell ref="BA53:BA56"/>
    <mergeCell ref="BA57:BA60"/>
    <mergeCell ref="BA61:BA64"/>
    <mergeCell ref="AZ49:AZ52"/>
    <mergeCell ref="AZ53:AZ56"/>
    <mergeCell ref="AY13:AY16"/>
    <mergeCell ref="BA89:BA92"/>
    <mergeCell ref="BA73:BA76"/>
    <mergeCell ref="BA77:BA80"/>
    <mergeCell ref="BA81:BA84"/>
    <mergeCell ref="BA85:BA88"/>
    <mergeCell ref="BA69:BA72"/>
    <mergeCell ref="BB29:BB32"/>
    <mergeCell ref="BB33:BB36"/>
    <mergeCell ref="BB37:BB40"/>
    <mergeCell ref="BB41:BB44"/>
    <mergeCell ref="BC13:BC16"/>
    <mergeCell ref="BC17:BC20"/>
    <mergeCell ref="BB13:BB16"/>
    <mergeCell ref="BB17:BB20"/>
    <mergeCell ref="BB21:BB24"/>
    <mergeCell ref="BB25:BB28"/>
    <mergeCell ref="BB61:BB64"/>
    <mergeCell ref="BB65:BB68"/>
    <mergeCell ref="BB69:BB72"/>
    <mergeCell ref="BB45:BB48"/>
    <mergeCell ref="BB49:BB52"/>
    <mergeCell ref="BB53:BB56"/>
    <mergeCell ref="BB57:BB60"/>
    <mergeCell ref="AS89:AS92"/>
    <mergeCell ref="AS93:AS96"/>
    <mergeCell ref="AS85:AS88"/>
    <mergeCell ref="BC21:BC24"/>
    <mergeCell ref="BC25:BC28"/>
    <mergeCell ref="AT37:AT40"/>
    <mergeCell ref="AT41:AT44"/>
    <mergeCell ref="AT45:AT48"/>
    <mergeCell ref="AT49:AT52"/>
    <mergeCell ref="AT21:AT24"/>
    <mergeCell ref="AT25:AT28"/>
    <mergeCell ref="AT29:AT32"/>
    <mergeCell ref="AT33:AT36"/>
    <mergeCell ref="BB93:BB96"/>
    <mergeCell ref="BC93:BC96"/>
    <mergeCell ref="BC73:BC76"/>
    <mergeCell ref="BC77:BC80"/>
    <mergeCell ref="BC45:BC48"/>
    <mergeCell ref="BC49:BC52"/>
    <mergeCell ref="BC53:BC56"/>
    <mergeCell ref="BC29:BC32"/>
    <mergeCell ref="BC33:BC36"/>
    <mergeCell ref="BC37:BC40"/>
    <mergeCell ref="BC41:BC44"/>
    <mergeCell ref="BB89:BB92"/>
    <mergeCell ref="BC89:BC92"/>
    <mergeCell ref="AQ11:AQ12"/>
    <mergeCell ref="AS69:AS72"/>
    <mergeCell ref="AS73:AS76"/>
    <mergeCell ref="AS77:AS80"/>
    <mergeCell ref="AS81:AS84"/>
    <mergeCell ref="AS53:AS56"/>
    <mergeCell ref="AS57:AS60"/>
    <mergeCell ref="AS61:AS64"/>
    <mergeCell ref="AR11:AR12"/>
    <mergeCell ref="AS65:AS68"/>
    <mergeCell ref="AS37:AS40"/>
    <mergeCell ref="AS41:AS44"/>
    <mergeCell ref="AS45:AS48"/>
    <mergeCell ref="AS49:AS52"/>
    <mergeCell ref="AS11:AS12"/>
    <mergeCell ref="AS13:AS16"/>
    <mergeCell ref="AS17:AS20"/>
    <mergeCell ref="AT11:AT12"/>
    <mergeCell ref="AT13:AT16"/>
    <mergeCell ref="AT17:AT20"/>
    <mergeCell ref="BC61:BC64"/>
    <mergeCell ref="BC65:BC68"/>
    <mergeCell ref="AS21:AS24"/>
    <mergeCell ref="AS25:AS28"/>
    <mergeCell ref="AS29:AS32"/>
    <mergeCell ref="AS33:AS36"/>
    <mergeCell ref="AQ21:AQ24"/>
    <mergeCell ref="AR21:AR24"/>
    <mergeCell ref="AQ53:AQ56"/>
    <mergeCell ref="BC81:BC84"/>
    <mergeCell ref="BC85:BC88"/>
    <mergeCell ref="BB77:BB80"/>
    <mergeCell ref="BB81:BB84"/>
    <mergeCell ref="BB85:BB88"/>
    <mergeCell ref="BC69:BC72"/>
    <mergeCell ref="BC57:BC60"/>
    <mergeCell ref="BB73:BB76"/>
    <mergeCell ref="AR53:AR56"/>
    <mergeCell ref="AQ41:AQ44"/>
    <mergeCell ref="AU61:AU64"/>
    <mergeCell ref="AU65:AU68"/>
  </mergeCells>
  <phoneticPr fontId="2" type="noConversion"/>
  <conditionalFormatting sqref="U13:U92">
    <cfRule type="cellIs" dxfId="0" priority="1" stopIfTrue="1" operator="equal">
      <formula>"Fehler"</formula>
    </cfRule>
  </conditionalFormatting>
  <dataValidations xWindow="292" yWindow="631" count="23">
    <dataValidation type="list" showInputMessage="1" showErrorMessage="1" error="Der eingegebene Wert ist ungültig._x000a__x000a_Wählen Sie ein Jahr aus dem Drop-Down-Menü!" prompt="bitte das entsprechende Jahr eintragen" sqref="P9">
      <formula1>$C$130:$C$137</formula1>
    </dataValidation>
    <dataValidation type="custom" allowBlank="1" showInputMessage="1" showErrorMessage="1" sqref="N93:Q96 AQ93:BA96">
      <formula1>"WERT;ungleich0"</formula1>
    </dataValidation>
    <dataValidation type="list" showInputMessage="1" showErrorMessage="1" promptTitle="Mehrere Dienstorte" prompt="Mehrere Dienstorte liegen dann vor, wenn z.B auf Grund eines Stundenplans eine Schule regelmäßig angefahren wird." sqref="S4">
      <formula1>janein</formula1>
    </dataValidation>
    <dataValidation allowBlank="1" showInputMessage="1" showErrorMessage="1" prompt="Telefonnummer, unter der Sie tagsüber erreichbar sind" sqref="D6:G6"/>
    <dataValidation type="whole" allowBlank="1" showInputMessage="1" showErrorMessage="1" prompt="Es ist die einfache Wegstrecke vom Wohnort zur Stammschule anzugeben." sqref="S7:U7">
      <formula1>0</formula1>
      <formula2>1000000000000</formula2>
    </dataValidation>
    <dataValidation allowBlank="1" showInputMessage="1" showErrorMessage="1" prompt="Postleitzahl, Ort, Straße, Nr." sqref="D5:G5"/>
    <dataValidation type="list" showInputMessage="1" showErrorMessage="1" sqref="J6:N6">
      <formula1>$G$129:$G$133</formula1>
    </dataValidation>
    <dataValidation type="textLength" showInputMessage="1" showErrorMessage="1" sqref="D7:E7">
      <formula1>4</formula1>
      <formula2>12</formula2>
    </dataValidation>
    <dataValidation type="list" allowBlank="1" showInputMessage="1" showErrorMessage="1" promptTitle="Tagesgebühren" prompt="Tarif 1 bzw. Tarif 2 ist nur dann einzutragen, wenn aufgrund des Dienstreiseauftrages Tagesgebühren zustehen. _x000a_Gebührt nur Fahrtkostenersatz, ist &quot;0&quot; einzutragen." sqref="V13:V92">
      <formula1>Tarif</formula1>
    </dataValidation>
    <dataValidation allowBlank="1" showInputMessage="1" showErrorMessage="1" promptTitle="Tagesgebühren" prompt="Tarif 1 bzw. Tarif 2 ist nur dann einzutragen, wenn aufgrund des Dienstreiseauftrages Tagesgebühren zustehen. _x000a_Gebührt nur Fahrtkostenersatz, ist &quot;0&quot; einzutragen." sqref="X13:Y19 W13:W20 W41:Y92 W29"/>
    <dataValidation type="whole" operator="greaterThanOrEqual" allowBlank="1" showInputMessage="1" showErrorMessage="1" error="Bitte geben Sie nur auf ganze Zahlen gerundete Kilometer ein" promptTitle="Tatsächlicher Reiseverlauf" prompt="Nur bei Verwendung des Privat-PKW!_x000a__x000a_Es sind jene Kilometer anzuführen, die dem tatsächlich zurückgelegten Reiseverlauf entsprechen." sqref="N13:N92">
      <formula1>0</formula1>
    </dataValidation>
    <dataValidation type="decimal" operator="greaterThanOrEqual" allowBlank="1" showInputMessage="1" showErrorMessage="1" error="Bitte geben Sie hier nur EURO - Beträge ein._x000a__x000a_Allfällige Informationen bitte in das Textfeld &quot;Tatsächlicher Reiseverlauf ...&quot;" promptTitle="Sonstige Aufwendung gem. § 4 Z 3" prompt="Laut Dienstreiseauftrag muss ein Anspruch auf diese nachgewiesenen Aufwendungen für dienstlich notwendige Tätigkeiten bestehen._x000a__x000a_Bitte BELEG beilegen!" sqref="Q13:Q92">
      <formula1>0</formula1>
    </dataValidation>
    <dataValidation type="decimal" operator="greaterThanOrEqual" allowBlank="1" showInputMessage="1" showErrorMessage="1" error="Bitte geben Sie hier nur EURO - Beträge ein._x000a__x000a_Allfällige Informationen bitte in das Textfeld &quot;Tatsächlicher Reiseverlauf...&quot;" promptTitle="Hinweis" prompt="seitlich rechts neben dem Formular befindet sich je ein Link_x000a__x000a_* Fahrplanauskunft mit Preisangaben innerhalb des VOR_x000a__x000a_* Fahrtkostenrechner des Verkehrsverbundes für NÖ und Burgenland_x000a__x000a_* Preisauskunft der ÖBB für Reisen in andere Bundesländer" sqref="P13:P92">
      <formula1>0</formula1>
    </dataValidation>
    <dataValidation type="textLength" allowBlank="1" showInputMessage="1" showErrorMessage="1" error="Der eingegebene Text ist zu lange._x000a__x000a_Bitte verwenden Sie die nächste Zeile!" promptTitle="Muster:" prompt="3109 St. Pölten - 3500 Krems - 3430 Tulln - 3109 St. Pölten; Elterngespräche; Max Mustermann" sqref="E13:I88">
      <formula1>0</formula1>
      <formula2>210</formula2>
    </dataValidation>
    <dataValidation type="list" showInputMessage="1" showErrorMessage="1" error="Der eingegebene Wert ist ungültig!_x000a__x000a_Eingabemöglichkeiten: &quot;ja&quot; oder &quot;nein&quot;" sqref="S13:S92">
      <formula1>janein</formula1>
    </dataValidation>
    <dataValidation type="list" showInputMessage="1" showErrorMessage="1" error="Der eingegebene Wert ist ungültig._x000a__x000a_Gültige Werte finden Sie im Drop-Down-Menü!" prompt="In den Fällen, in denen die Dienstreise nicht an der Dienststelle endet, ist jener Zeitpunkt anzuführen, an dem die Dienststelle wiederbetreten worden wäre._x000a_Bei Verwendung eines Massenbeförderungsmittels sind die Zeitzuschläge gem. § 16 RGV einzurechnen._x000a_" sqref="K13:K92 C13:C92">
      <formula1>Uhrzeit</formula1>
    </dataValidation>
    <dataValidation type="list" showInputMessage="1" showErrorMessage="1" error="Der eingegebene Wert ist ungültig._x000a__x000a_Wählen Sie die entsprechende Kategorie aus dem Drop-Down-Menü" promptTitle="Kategorien: " prompt="Gemäß Dienstreiseauftrag wird beantragt:_x000a__x000a_A - PKW + Reisezul. + Aufwend._x000a_B - öff. Verkehrsm. + Reisezul + Aufwend._x000a_C - PKW + Reisezul._x000a_D - öff. Verkehrsm. + Reisezul._x000a_E - PKW_x000a_F - öff. Verkehrsm._x000a_G - Reisezul_x000a_H - andere_x000a_I - Zuteilungsgeb._x000a_J - Trennungsgeb." sqref="A13:A92">
      <formula1>Kateg</formula1>
    </dataValidation>
    <dataValidation type="list" showInputMessage="1" showErrorMessage="1" error="Der eingegebene Wert ist ungültig._x000a__x000a_Wählen Sie einen Tag aus dem Drop-Down-Menü!" prompt="pro Kalendertag und Reisebewegung ist eine eigene Reisegebührenzeile auszufüllen" sqref="B13:B92 J13:J92">
      <formula1>Tage</formula1>
    </dataValidation>
    <dataValidation type="list" showInputMessage="1" showErrorMessage="1" error="Der eingegebene Wert ist ungültig._x000a__x000a_Geben Sie hier nur D für Dienstort oder W für Wohnort ein!" promptTitle="Ausgangspunkt der Dienstreise" prompt="D - Vor der Dienstreise wurde Innendienst an der Stammschule geleistet_x000a__x000a_W - Die Dienstreise hat am Wohnort begonnen" sqref="D13:D92 L13:L92">
      <formula1>Beginn</formula1>
    </dataValidation>
    <dataValidation type="list" showInputMessage="1" showErrorMessage="1" error="Der eingegebene Wert ist nicht gültig!_x000a__x000a_Eingabemöglichkeiten: &quot;ja&quot; oder &quot;nein&quot; " promptTitle="Nächtigungsgebühr" prompt="Es besteht nur dann ein Anspruch, wenn weder_x000a_* die Nächtigung von 3. Seite zur Verfügung gestellt wurde noch_x000a_* die Kosten für die Nächtigung mittels Beleg unter &quot;Sonstiges&quot; beantragt werden." sqref="T13:T92">
      <formula1>janein</formula1>
    </dataValidation>
    <dataValidation type="list" showInputMessage="1" showErrorMessage="1" error="Der eingegebene Wert ist ungültig._x000a__x000a_Wählen Sie den Monat aus dem Drop-Down-Menü!" prompt="bitte jenen Monat eingeben, für den Sie Reisegebühren beantragen" sqref="L9:N9">
      <formula1>Monate</formula1>
    </dataValidation>
    <dataValidation type="textLength" allowBlank="1" showInputMessage="1" showErrorMessage="1" error="Der eingegebene Text ist zu lange._x000a__x000a_" promptTitle="Muster:" prompt="3109 St. Pölten - 3500 Krems - 3430 Tulln - 3109 St. Pölten; Elterngespräche; Max Mustermann" sqref="E89:I92">
      <formula1>0</formula1>
      <formula2>210</formula2>
    </dataValidation>
    <dataValidation type="whole" operator="greaterThanOrEqual" allowBlank="1" showInputMessage="1" showErrorMessage="1" error="Bitte geben Sie nur auf ganze Zahlen gerundete Kilometer ein" promptTitle="km lt. Strecke DRA" prompt="Nur bei Verwendung des Privat-PKW!_x000a__x000a_Es sind die Kilometer jener Strecke einzutragen, die dem Verlauf der Strecke gemäß Dienstreiseauftrag entsprechen._x000a_" sqref="O13:O92">
      <formula1>0</formula1>
    </dataValidation>
  </dataValidations>
  <pageMargins left="0.27559055118110237" right="0.11811023622047245" top="0.15748031496062992" bottom="0" header="0.15748031496062992" footer="0"/>
  <pageSetup paperSize="9" scale="88" fitToHeight="2" orientation="landscape" r:id="rId1"/>
  <headerFooter alignWithMargins="0">
    <oddFooter>&amp;LVERSION 1.2020&amp;R&amp;D, &amp;T</oddFooter>
  </headerFooter>
  <rowBreaks count="1" manualBreakCount="1">
    <brk id="56" max="2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118"/>
  <sheetViews>
    <sheetView topLeftCell="A49" workbookViewId="0">
      <selection activeCell="F98" sqref="F98"/>
    </sheetView>
  </sheetViews>
  <sheetFormatPr baseColWidth="10" defaultRowHeight="12.75" x14ac:dyDescent="0.2"/>
  <cols>
    <col min="4" max="4" width="8.85546875" customWidth="1"/>
    <col min="5" max="5" width="7.85546875" customWidth="1"/>
    <col min="9" max="9" width="17" customWidth="1"/>
  </cols>
  <sheetData>
    <row r="1" spans="1:12" x14ac:dyDescent="0.2">
      <c r="D1" s="55"/>
      <c r="I1" s="27" t="s">
        <v>35</v>
      </c>
      <c r="J1" s="35" t="s">
        <v>67</v>
      </c>
      <c r="K1" s="27"/>
      <c r="L1" s="27" t="s">
        <v>133</v>
      </c>
    </row>
    <row r="2" spans="1:12" x14ac:dyDescent="0.2">
      <c r="A2" t="s">
        <v>22</v>
      </c>
      <c r="B2">
        <v>1</v>
      </c>
      <c r="C2">
        <v>2009</v>
      </c>
      <c r="D2" s="55">
        <v>1</v>
      </c>
      <c r="E2" s="56" t="s">
        <v>4</v>
      </c>
      <c r="F2" s="104">
        <v>0.29166666666666669</v>
      </c>
      <c r="G2" s="27" t="s">
        <v>7</v>
      </c>
      <c r="H2" s="27">
        <v>1</v>
      </c>
      <c r="I2" s="27"/>
      <c r="J2" s="27"/>
      <c r="K2" s="27"/>
      <c r="L2" s="27"/>
    </row>
    <row r="3" spans="1:12" x14ac:dyDescent="0.2">
      <c r="A3" t="s">
        <v>23</v>
      </c>
      <c r="B3">
        <v>2</v>
      </c>
      <c r="C3">
        <v>2010</v>
      </c>
      <c r="D3" s="55">
        <v>2</v>
      </c>
      <c r="E3" s="56" t="s">
        <v>5</v>
      </c>
      <c r="F3" s="104">
        <v>0.30208333333333331</v>
      </c>
      <c r="G3" s="27" t="s">
        <v>11</v>
      </c>
      <c r="H3" s="27">
        <v>2</v>
      </c>
      <c r="I3" s="27" t="s">
        <v>36</v>
      </c>
      <c r="J3" s="37" t="s">
        <v>68</v>
      </c>
      <c r="K3" s="37">
        <f>IF($K$6=J3,1,0)</f>
        <v>0</v>
      </c>
      <c r="L3" s="27" t="s">
        <v>56</v>
      </c>
    </row>
    <row r="4" spans="1:12" x14ac:dyDescent="0.2">
      <c r="A4" t="s">
        <v>24</v>
      </c>
      <c r="B4">
        <v>3</v>
      </c>
      <c r="C4">
        <v>2011</v>
      </c>
      <c r="D4" s="55">
        <v>3</v>
      </c>
      <c r="E4" s="56" t="s">
        <v>6</v>
      </c>
      <c r="F4" s="104">
        <v>0.3125</v>
      </c>
      <c r="G4" s="27"/>
      <c r="H4" s="27"/>
      <c r="I4" s="27" t="s">
        <v>37</v>
      </c>
      <c r="J4" s="37" t="s">
        <v>71</v>
      </c>
      <c r="K4" s="37">
        <f>IF($K$6=J4,21,0)</f>
        <v>0</v>
      </c>
      <c r="L4" s="27" t="s">
        <v>57</v>
      </c>
    </row>
    <row r="5" spans="1:12" x14ac:dyDescent="0.2">
      <c r="A5" t="s">
        <v>25</v>
      </c>
      <c r="B5">
        <v>4</v>
      </c>
      <c r="C5">
        <v>2012</v>
      </c>
      <c r="D5" s="55">
        <v>4</v>
      </c>
      <c r="E5" s="56" t="s">
        <v>7</v>
      </c>
      <c r="F5" s="104">
        <v>0.32291666666666669</v>
      </c>
      <c r="G5" s="27"/>
      <c r="H5" s="27"/>
      <c r="I5" s="27"/>
      <c r="J5" s="37" t="s">
        <v>79</v>
      </c>
      <c r="K5" s="37">
        <f>IF($K$6=J5,1,0)</f>
        <v>0</v>
      </c>
      <c r="L5" s="27" t="s">
        <v>58</v>
      </c>
    </row>
    <row r="6" spans="1:12" x14ac:dyDescent="0.2">
      <c r="A6" t="s">
        <v>26</v>
      </c>
      <c r="B6">
        <v>5</v>
      </c>
      <c r="C6">
        <v>2013</v>
      </c>
      <c r="D6" s="55">
        <v>5</v>
      </c>
      <c r="E6" s="56" t="s">
        <v>8</v>
      </c>
      <c r="F6" s="104">
        <v>0.33333333333333331</v>
      </c>
      <c r="G6" s="27"/>
      <c r="H6" s="27"/>
      <c r="I6" s="27"/>
      <c r="J6" s="37" t="s">
        <v>72</v>
      </c>
      <c r="K6" s="37"/>
      <c r="L6" s="27" t="s">
        <v>59</v>
      </c>
    </row>
    <row r="7" spans="1:12" x14ac:dyDescent="0.2">
      <c r="A7" t="s">
        <v>27</v>
      </c>
      <c r="B7">
        <v>6</v>
      </c>
      <c r="C7">
        <v>2014</v>
      </c>
      <c r="D7" s="55">
        <v>6</v>
      </c>
      <c r="E7" s="56" t="s">
        <v>9</v>
      </c>
      <c r="F7" s="36">
        <v>0.34375</v>
      </c>
      <c r="G7" s="27"/>
      <c r="H7" s="27"/>
      <c r="I7" s="27"/>
      <c r="J7" s="37" t="s">
        <v>69</v>
      </c>
      <c r="K7" s="37">
        <f>IF($K$6=J7,1,0)</f>
        <v>0</v>
      </c>
      <c r="L7" s="27"/>
    </row>
    <row r="8" spans="1:12" x14ac:dyDescent="0.2">
      <c r="A8" t="s">
        <v>28</v>
      </c>
      <c r="B8">
        <v>7</v>
      </c>
      <c r="C8">
        <v>2015</v>
      </c>
      <c r="D8" s="55">
        <v>7</v>
      </c>
      <c r="E8" s="56" t="s">
        <v>10</v>
      </c>
      <c r="F8" s="36">
        <v>0.35416666666666669</v>
      </c>
      <c r="G8" s="27"/>
      <c r="H8" s="27"/>
      <c r="I8" s="27"/>
      <c r="J8" s="37" t="s">
        <v>73</v>
      </c>
      <c r="K8" s="37">
        <f>IF($K$6=J8,21,0)</f>
        <v>0</v>
      </c>
      <c r="L8" s="27"/>
    </row>
    <row r="9" spans="1:12" x14ac:dyDescent="0.2">
      <c r="A9" t="s">
        <v>29</v>
      </c>
      <c r="B9">
        <v>8</v>
      </c>
      <c r="C9">
        <v>2016</v>
      </c>
      <c r="D9" s="55">
        <v>8</v>
      </c>
      <c r="E9" s="56" t="s">
        <v>144</v>
      </c>
      <c r="F9" s="36">
        <v>0.36458333333333331</v>
      </c>
      <c r="G9" s="27"/>
      <c r="H9" s="27"/>
      <c r="I9" s="27"/>
      <c r="J9" s="37" t="s">
        <v>70</v>
      </c>
      <c r="K9" s="37">
        <f>IF($K$6=J9,1,0)</f>
        <v>0</v>
      </c>
      <c r="L9" s="27"/>
    </row>
    <row r="10" spans="1:12" x14ac:dyDescent="0.2">
      <c r="A10" t="s">
        <v>30</v>
      </c>
      <c r="B10">
        <v>9</v>
      </c>
      <c r="C10">
        <v>2017</v>
      </c>
      <c r="D10" s="55">
        <v>9</v>
      </c>
      <c r="E10" s="56" t="s">
        <v>145</v>
      </c>
      <c r="F10" s="36">
        <v>0.375</v>
      </c>
      <c r="G10" s="27"/>
      <c r="H10" s="27"/>
      <c r="I10" s="27"/>
      <c r="J10" s="37" t="s">
        <v>74</v>
      </c>
      <c r="K10" s="37"/>
      <c r="L10" s="27"/>
    </row>
    <row r="11" spans="1:12" x14ac:dyDescent="0.2">
      <c r="A11" t="s">
        <v>31</v>
      </c>
      <c r="B11">
        <v>10</v>
      </c>
      <c r="C11">
        <v>2018</v>
      </c>
      <c r="D11" s="55">
        <v>10</v>
      </c>
      <c r="E11" s="56" t="s">
        <v>146</v>
      </c>
      <c r="F11" s="36">
        <v>0.38541666666666669</v>
      </c>
      <c r="G11" s="27"/>
      <c r="H11" s="27"/>
      <c r="I11" s="27"/>
      <c r="J11" s="37" t="s">
        <v>75</v>
      </c>
      <c r="K11" s="37">
        <f>IF($K$6=J10,21,0)</f>
        <v>0</v>
      </c>
      <c r="L11" s="27"/>
    </row>
    <row r="12" spans="1:12" x14ac:dyDescent="0.2">
      <c r="A12" t="s">
        <v>32</v>
      </c>
      <c r="B12">
        <v>11</v>
      </c>
      <c r="C12">
        <v>2019</v>
      </c>
      <c r="D12" s="55">
        <v>11</v>
      </c>
      <c r="F12" s="36">
        <v>0.39583333333333331</v>
      </c>
      <c r="G12" s="27"/>
      <c r="H12" s="27"/>
      <c r="I12" s="27"/>
      <c r="J12" s="37" t="s">
        <v>77</v>
      </c>
      <c r="K12" s="37">
        <f>IF($K$6=J11,21,0)</f>
        <v>0</v>
      </c>
      <c r="L12" s="27"/>
    </row>
    <row r="13" spans="1:12" x14ac:dyDescent="0.2">
      <c r="A13" t="s">
        <v>33</v>
      </c>
      <c r="B13">
        <v>12</v>
      </c>
      <c r="D13" s="55">
        <v>12</v>
      </c>
      <c r="F13" s="36">
        <v>0.40625</v>
      </c>
      <c r="G13" s="27"/>
      <c r="H13" s="27"/>
      <c r="I13" s="27"/>
      <c r="J13" s="37" t="s">
        <v>76</v>
      </c>
      <c r="K13" s="37">
        <f>IF($K$6=J12,22,0)</f>
        <v>0</v>
      </c>
      <c r="L13" s="27"/>
    </row>
    <row r="14" spans="1:12" x14ac:dyDescent="0.2">
      <c r="D14" s="55">
        <v>13</v>
      </c>
      <c r="F14" s="36">
        <v>0.41666666666666669</v>
      </c>
      <c r="G14" s="27"/>
      <c r="H14" s="27"/>
      <c r="I14" s="27"/>
      <c r="J14" s="37" t="s">
        <v>78</v>
      </c>
      <c r="K14" s="37">
        <f>IF($K$6=J13,21,0)</f>
        <v>0</v>
      </c>
      <c r="L14" s="27"/>
    </row>
    <row r="15" spans="1:12" x14ac:dyDescent="0.2">
      <c r="D15" s="55">
        <v>14</v>
      </c>
      <c r="F15" s="36">
        <v>0.42708333333333331</v>
      </c>
      <c r="G15" s="27"/>
      <c r="H15" s="27"/>
      <c r="I15" s="27"/>
      <c r="J15" s="37" t="s">
        <v>98</v>
      </c>
      <c r="K15" s="37">
        <f>IF($K$6=J14,22,0)</f>
        <v>0</v>
      </c>
      <c r="L15" s="27"/>
    </row>
    <row r="16" spans="1:12" x14ac:dyDescent="0.2">
      <c r="D16" s="55">
        <v>15</v>
      </c>
      <c r="F16" s="36">
        <v>0.4375</v>
      </c>
      <c r="G16" s="27"/>
      <c r="H16" s="27"/>
      <c r="I16" s="27"/>
      <c r="J16" s="37" t="s">
        <v>92</v>
      </c>
      <c r="K16" s="37">
        <f>IF($K$6=J15,21,0)</f>
        <v>0</v>
      </c>
      <c r="L16" s="27"/>
    </row>
    <row r="17" spans="4:12" x14ac:dyDescent="0.2">
      <c r="D17" s="55">
        <v>16</v>
      </c>
      <c r="F17" s="36">
        <v>0.44791666666666669</v>
      </c>
      <c r="G17" s="27"/>
      <c r="H17" s="27"/>
      <c r="I17" s="27"/>
      <c r="J17" s="37" t="s">
        <v>99</v>
      </c>
      <c r="K17" s="37">
        <f>IF($K$6=J16,22,0)</f>
        <v>0</v>
      </c>
      <c r="L17" s="27"/>
    </row>
    <row r="18" spans="4:12" x14ac:dyDescent="0.2">
      <c r="D18" s="55">
        <v>17</v>
      </c>
      <c r="F18" s="36">
        <v>0.45833333333333331</v>
      </c>
      <c r="G18" s="27"/>
      <c r="H18" s="27"/>
      <c r="I18" s="27"/>
      <c r="J18" s="37" t="s">
        <v>93</v>
      </c>
      <c r="K18" s="37">
        <f>IF($K$6=J17,21,0)</f>
        <v>0</v>
      </c>
      <c r="L18" s="27"/>
    </row>
    <row r="19" spans="4:12" x14ac:dyDescent="0.2">
      <c r="D19" s="55">
        <v>18</v>
      </c>
      <c r="F19" s="36">
        <v>0.46875</v>
      </c>
      <c r="G19" s="27"/>
      <c r="H19" s="27"/>
      <c r="I19" s="27"/>
      <c r="J19" s="37" t="s">
        <v>94</v>
      </c>
      <c r="K19" s="37">
        <f>IF($K$6=J18,22,0)</f>
        <v>0</v>
      </c>
      <c r="L19" s="27"/>
    </row>
    <row r="20" spans="4:12" x14ac:dyDescent="0.2">
      <c r="D20" s="55">
        <v>19</v>
      </c>
      <c r="F20" s="36">
        <v>0.47916666666666669</v>
      </c>
      <c r="G20" s="27"/>
      <c r="H20" s="27"/>
      <c r="I20" s="27"/>
      <c r="J20" s="37" t="s">
        <v>96</v>
      </c>
      <c r="K20" s="37">
        <f>IF($K$6=J19,22,0)</f>
        <v>0</v>
      </c>
      <c r="L20" s="27"/>
    </row>
    <row r="21" spans="4:12" x14ac:dyDescent="0.2">
      <c r="D21" s="55">
        <v>20</v>
      </c>
      <c r="F21" s="36">
        <v>0.48958333333333331</v>
      </c>
      <c r="G21" s="27"/>
      <c r="H21" s="27"/>
      <c r="I21" s="27"/>
      <c r="J21" s="37" t="s">
        <v>95</v>
      </c>
      <c r="K21" s="37">
        <f>IF($K$6=J20,3,0)</f>
        <v>0</v>
      </c>
      <c r="L21" s="27"/>
    </row>
    <row r="22" spans="4:12" x14ac:dyDescent="0.2">
      <c r="D22" s="55">
        <v>21</v>
      </c>
      <c r="F22" s="36">
        <v>0.5</v>
      </c>
      <c r="G22" s="27"/>
      <c r="H22" s="27"/>
      <c r="I22" s="27"/>
      <c r="J22" s="37" t="s">
        <v>97</v>
      </c>
      <c r="K22" s="37">
        <f>IF($K$6=J21,22,0)</f>
        <v>0</v>
      </c>
      <c r="L22" s="27"/>
    </row>
    <row r="23" spans="4:12" x14ac:dyDescent="0.2">
      <c r="D23" s="55">
        <v>22</v>
      </c>
      <c r="F23" s="36">
        <v>0.51041666666666663</v>
      </c>
      <c r="G23" s="27"/>
      <c r="H23" s="27"/>
      <c r="I23" s="27"/>
      <c r="J23" s="27"/>
      <c r="K23" s="37">
        <f>IF($K$6=J22,3,0)</f>
        <v>0</v>
      </c>
      <c r="L23" s="27"/>
    </row>
    <row r="24" spans="4:12" ht="14.25" x14ac:dyDescent="0.2">
      <c r="D24" s="55">
        <v>23</v>
      </c>
      <c r="F24" s="36">
        <v>0.52083333333333337</v>
      </c>
      <c r="G24" s="27"/>
      <c r="H24" s="27"/>
      <c r="I24" s="27"/>
      <c r="J24" s="47" t="s">
        <v>105</v>
      </c>
      <c r="K24" s="27"/>
      <c r="L24" s="27"/>
    </row>
    <row r="25" spans="4:12" x14ac:dyDescent="0.2">
      <c r="D25" s="55">
        <v>24</v>
      </c>
      <c r="F25" s="36">
        <v>0.53125</v>
      </c>
      <c r="G25" s="27"/>
      <c r="H25" s="27"/>
      <c r="I25" s="27"/>
      <c r="J25" s="27"/>
      <c r="K25" s="229">
        <f>SUM(K3:K24)</f>
        <v>0</v>
      </c>
      <c r="L25" s="27"/>
    </row>
    <row r="26" spans="4:12" x14ac:dyDescent="0.2">
      <c r="D26" s="55">
        <v>25</v>
      </c>
      <c r="F26" s="36">
        <v>0.54166666666666663</v>
      </c>
      <c r="G26" s="27"/>
      <c r="H26" s="27"/>
      <c r="I26" s="27"/>
      <c r="J26" s="33" t="s">
        <v>101</v>
      </c>
      <c r="K26" s="229"/>
      <c r="L26" s="27"/>
    </row>
    <row r="27" spans="4:12" x14ac:dyDescent="0.2">
      <c r="D27" s="55">
        <v>26</v>
      </c>
      <c r="F27" s="36">
        <v>0.55208333333333337</v>
      </c>
      <c r="G27" s="27"/>
      <c r="H27" s="27"/>
      <c r="I27" s="27"/>
      <c r="J27" s="33" t="s">
        <v>102</v>
      </c>
      <c r="K27" s="33">
        <v>1</v>
      </c>
      <c r="L27" s="27"/>
    </row>
    <row r="28" spans="4:12" x14ac:dyDescent="0.2">
      <c r="D28" s="55">
        <v>27</v>
      </c>
      <c r="F28" s="36">
        <v>0.5625</v>
      </c>
      <c r="G28" s="27"/>
      <c r="H28" s="27"/>
      <c r="I28" s="27"/>
      <c r="J28" s="33" t="s">
        <v>103</v>
      </c>
      <c r="K28" s="33">
        <v>21</v>
      </c>
      <c r="L28" s="27"/>
    </row>
    <row r="29" spans="4:12" x14ac:dyDescent="0.2">
      <c r="D29" s="55">
        <v>28</v>
      </c>
      <c r="F29" s="36">
        <v>0.57291666666666663</v>
      </c>
      <c r="G29" s="27"/>
      <c r="H29" s="27"/>
      <c r="I29" s="27"/>
      <c r="J29" s="33" t="s">
        <v>104</v>
      </c>
      <c r="K29" s="33">
        <v>22</v>
      </c>
      <c r="L29" s="27"/>
    </row>
    <row r="30" spans="4:12" x14ac:dyDescent="0.2">
      <c r="D30" s="55">
        <v>29</v>
      </c>
      <c r="F30" s="36">
        <v>0.58333333333333337</v>
      </c>
      <c r="G30" s="27"/>
      <c r="H30" s="27"/>
      <c r="I30" s="27"/>
      <c r="K30" s="33">
        <v>3</v>
      </c>
      <c r="L30" s="27"/>
    </row>
    <row r="31" spans="4:12" x14ac:dyDescent="0.2">
      <c r="D31" s="55">
        <v>30</v>
      </c>
      <c r="F31" s="36">
        <v>0.59375</v>
      </c>
      <c r="G31" s="27"/>
      <c r="H31" s="27"/>
    </row>
    <row r="32" spans="4:12" x14ac:dyDescent="0.2">
      <c r="D32" s="55">
        <v>31</v>
      </c>
      <c r="F32" s="36">
        <v>0.60416666666666663</v>
      </c>
      <c r="G32" s="27"/>
      <c r="H32" s="27"/>
    </row>
    <row r="33" spans="4:8" x14ac:dyDescent="0.2">
      <c r="D33" s="55"/>
      <c r="F33" s="36">
        <v>0.61458333333333337</v>
      </c>
      <c r="G33" s="27"/>
      <c r="H33" s="27"/>
    </row>
    <row r="34" spans="4:8" x14ac:dyDescent="0.2">
      <c r="D34" s="55"/>
      <c r="F34" s="36">
        <v>0.625</v>
      </c>
      <c r="G34" s="27"/>
      <c r="H34" s="27"/>
    </row>
    <row r="35" spans="4:8" x14ac:dyDescent="0.2">
      <c r="F35" s="36">
        <v>0.63541666666666663</v>
      </c>
      <c r="G35" s="27"/>
      <c r="H35" s="27"/>
    </row>
    <row r="36" spans="4:8" x14ac:dyDescent="0.2">
      <c r="F36" s="36">
        <v>0.64583333333333337</v>
      </c>
      <c r="G36" s="27"/>
      <c r="H36" s="27"/>
    </row>
    <row r="37" spans="4:8" x14ac:dyDescent="0.2">
      <c r="F37" s="36">
        <v>0.65625</v>
      </c>
      <c r="G37" s="27"/>
      <c r="H37" s="27"/>
    </row>
    <row r="38" spans="4:8" x14ac:dyDescent="0.2">
      <c r="F38" s="36">
        <v>0.66666666666666663</v>
      </c>
      <c r="G38" s="27"/>
      <c r="H38" s="27"/>
    </row>
    <row r="39" spans="4:8" x14ac:dyDescent="0.2">
      <c r="F39" s="36">
        <v>0.67708333333333337</v>
      </c>
      <c r="G39" s="27"/>
      <c r="H39" s="27"/>
    </row>
    <row r="40" spans="4:8" x14ac:dyDescent="0.2">
      <c r="F40" s="36">
        <v>0.6875</v>
      </c>
      <c r="G40" s="27"/>
      <c r="H40" s="27"/>
    </row>
    <row r="41" spans="4:8" x14ac:dyDescent="0.2">
      <c r="F41" s="36">
        <v>0.69791666666666663</v>
      </c>
      <c r="G41" s="27"/>
      <c r="H41" s="27"/>
    </row>
    <row r="42" spans="4:8" x14ac:dyDescent="0.2">
      <c r="F42" s="36">
        <v>0.70833333333333337</v>
      </c>
      <c r="G42" s="27"/>
      <c r="H42" s="27"/>
    </row>
    <row r="43" spans="4:8" x14ac:dyDescent="0.2">
      <c r="F43" s="36">
        <v>0.71875</v>
      </c>
      <c r="G43" s="27"/>
      <c r="H43" s="27"/>
    </row>
    <row r="44" spans="4:8" x14ac:dyDescent="0.2">
      <c r="F44" s="36">
        <v>0.72916666666666663</v>
      </c>
      <c r="G44" s="27"/>
      <c r="H44" s="27"/>
    </row>
    <row r="45" spans="4:8" x14ac:dyDescent="0.2">
      <c r="F45" s="36">
        <v>0.73958333333333337</v>
      </c>
      <c r="G45" s="27"/>
      <c r="H45" s="27"/>
    </row>
    <row r="46" spans="4:8" x14ac:dyDescent="0.2">
      <c r="F46" s="36">
        <v>0.75</v>
      </c>
      <c r="G46" s="27"/>
      <c r="H46" s="27"/>
    </row>
    <row r="47" spans="4:8" x14ac:dyDescent="0.2">
      <c r="F47" s="36">
        <v>0.76041666666666663</v>
      </c>
      <c r="G47" s="27"/>
      <c r="H47" s="27"/>
    </row>
    <row r="48" spans="4:8" x14ac:dyDescent="0.2">
      <c r="F48" s="36">
        <v>0.77083333333333337</v>
      </c>
      <c r="G48" s="27"/>
      <c r="H48" s="27"/>
    </row>
    <row r="49" spans="6:8" x14ac:dyDescent="0.2">
      <c r="F49" s="36">
        <v>0.78125</v>
      </c>
      <c r="G49" s="27"/>
      <c r="H49" s="27"/>
    </row>
    <row r="50" spans="6:8" x14ac:dyDescent="0.2">
      <c r="F50" s="36">
        <v>0.79166666666666663</v>
      </c>
      <c r="G50" s="27"/>
      <c r="H50" s="27"/>
    </row>
    <row r="51" spans="6:8" x14ac:dyDescent="0.2">
      <c r="F51" s="36">
        <v>0.80208333333333337</v>
      </c>
      <c r="G51" s="27"/>
      <c r="H51" s="27"/>
    </row>
    <row r="52" spans="6:8" x14ac:dyDescent="0.2">
      <c r="F52" s="36">
        <v>0.8125</v>
      </c>
      <c r="G52" s="27"/>
      <c r="H52" s="27"/>
    </row>
    <row r="53" spans="6:8" x14ac:dyDescent="0.2">
      <c r="F53" s="36">
        <v>0.82291666666666663</v>
      </c>
      <c r="G53" s="27"/>
      <c r="H53" s="27"/>
    </row>
    <row r="54" spans="6:8" x14ac:dyDescent="0.2">
      <c r="F54" s="36">
        <v>0.83333333333333337</v>
      </c>
      <c r="G54" s="27"/>
      <c r="H54" s="27"/>
    </row>
    <row r="55" spans="6:8" x14ac:dyDescent="0.2">
      <c r="F55" s="36">
        <v>0.84375</v>
      </c>
      <c r="G55" s="27"/>
      <c r="H55" s="27"/>
    </row>
    <row r="56" spans="6:8" x14ac:dyDescent="0.2">
      <c r="F56" s="36">
        <v>0.85416666666666663</v>
      </c>
      <c r="G56" s="27"/>
      <c r="H56" s="27"/>
    </row>
    <row r="57" spans="6:8" x14ac:dyDescent="0.2">
      <c r="F57" s="36">
        <v>0.86458333333333337</v>
      </c>
      <c r="G57" s="27"/>
      <c r="H57" s="27"/>
    </row>
    <row r="58" spans="6:8" x14ac:dyDescent="0.2">
      <c r="F58" s="36">
        <v>0.875</v>
      </c>
      <c r="G58" s="27"/>
      <c r="H58" s="27"/>
    </row>
    <row r="59" spans="6:8" x14ac:dyDescent="0.2">
      <c r="F59" s="36">
        <v>0.88541666666666663</v>
      </c>
      <c r="G59" s="27"/>
      <c r="H59" s="27"/>
    </row>
    <row r="60" spans="6:8" x14ac:dyDescent="0.2">
      <c r="F60" s="36">
        <v>0.89583333333333337</v>
      </c>
      <c r="G60" s="27"/>
      <c r="H60" s="27"/>
    </row>
    <row r="61" spans="6:8" x14ac:dyDescent="0.2">
      <c r="F61" s="36">
        <v>0.90625</v>
      </c>
      <c r="G61" s="27"/>
      <c r="H61" s="27"/>
    </row>
    <row r="62" spans="6:8" x14ac:dyDescent="0.2">
      <c r="F62" s="36">
        <v>0.91666666666666663</v>
      </c>
      <c r="G62" s="27"/>
      <c r="H62" s="27"/>
    </row>
    <row r="63" spans="6:8" x14ac:dyDescent="0.2">
      <c r="F63" s="36">
        <v>0.92708333333333337</v>
      </c>
      <c r="G63" s="27"/>
      <c r="H63" s="27"/>
    </row>
    <row r="64" spans="6:8" x14ac:dyDescent="0.2">
      <c r="F64" s="36">
        <v>0.9375</v>
      </c>
      <c r="G64" s="27"/>
      <c r="H64" s="27"/>
    </row>
    <row r="65" spans="6:8" x14ac:dyDescent="0.2">
      <c r="F65" s="36">
        <v>0.94791666666666663</v>
      </c>
      <c r="G65" s="27"/>
      <c r="H65" s="27"/>
    </row>
    <row r="66" spans="6:8" x14ac:dyDescent="0.2">
      <c r="F66" s="36">
        <v>0.95833333333333337</v>
      </c>
      <c r="G66" s="27"/>
      <c r="H66" s="27"/>
    </row>
    <row r="67" spans="6:8" x14ac:dyDescent="0.2">
      <c r="F67" s="36">
        <v>0.96875</v>
      </c>
      <c r="G67" s="27"/>
      <c r="H67" s="27"/>
    </row>
    <row r="68" spans="6:8" x14ac:dyDescent="0.2">
      <c r="F68" s="36">
        <v>0.97916666666666663</v>
      </c>
      <c r="G68" s="27"/>
      <c r="H68" s="27"/>
    </row>
    <row r="69" spans="6:8" x14ac:dyDescent="0.2">
      <c r="F69" s="36">
        <v>0.98958333333333337</v>
      </c>
      <c r="G69" s="27"/>
      <c r="H69" s="27"/>
    </row>
    <row r="70" spans="6:8" x14ac:dyDescent="0.2">
      <c r="F70" s="36">
        <v>0</v>
      </c>
      <c r="G70" s="27"/>
      <c r="H70" s="27"/>
    </row>
    <row r="71" spans="6:8" x14ac:dyDescent="0.2">
      <c r="F71" s="36">
        <v>1.0416666666666666E-2</v>
      </c>
      <c r="G71" s="27"/>
      <c r="H71" s="27"/>
    </row>
    <row r="72" spans="6:8" x14ac:dyDescent="0.2">
      <c r="F72" s="36">
        <v>2.0833333333333332E-2</v>
      </c>
      <c r="G72" s="27"/>
      <c r="H72" s="27"/>
    </row>
    <row r="73" spans="6:8" x14ac:dyDescent="0.2">
      <c r="F73" s="36">
        <v>3.125E-2</v>
      </c>
      <c r="G73" s="27"/>
      <c r="H73" s="27"/>
    </row>
    <row r="74" spans="6:8" x14ac:dyDescent="0.2">
      <c r="F74" s="36">
        <v>4.1666666666666664E-2</v>
      </c>
      <c r="G74" s="27"/>
      <c r="H74" s="27"/>
    </row>
    <row r="75" spans="6:8" x14ac:dyDescent="0.2">
      <c r="F75" s="36">
        <v>5.2083333333333336E-2</v>
      </c>
      <c r="G75" s="27"/>
      <c r="H75" s="27"/>
    </row>
    <row r="76" spans="6:8" x14ac:dyDescent="0.2">
      <c r="F76" s="36">
        <v>6.25E-2</v>
      </c>
      <c r="G76" s="27"/>
      <c r="H76" s="27"/>
    </row>
    <row r="77" spans="6:8" x14ac:dyDescent="0.2">
      <c r="F77" s="36">
        <v>7.2916666666666671E-2</v>
      </c>
      <c r="G77" s="27"/>
      <c r="H77" s="27"/>
    </row>
    <row r="78" spans="6:8" x14ac:dyDescent="0.2">
      <c r="F78" s="36">
        <v>8.3333333333333329E-2</v>
      </c>
      <c r="G78" s="27"/>
      <c r="H78" s="27"/>
    </row>
    <row r="79" spans="6:8" x14ac:dyDescent="0.2">
      <c r="F79" s="36">
        <v>9.375E-2</v>
      </c>
      <c r="G79" s="27"/>
      <c r="H79" s="27"/>
    </row>
    <row r="80" spans="6:8" x14ac:dyDescent="0.2">
      <c r="F80" s="36">
        <v>0.10416666666666667</v>
      </c>
      <c r="G80" s="27"/>
      <c r="H80" s="27"/>
    </row>
    <row r="81" spans="6:8" x14ac:dyDescent="0.2">
      <c r="F81" s="36">
        <v>0.11458333333333333</v>
      </c>
      <c r="G81" s="27"/>
      <c r="H81" s="27"/>
    </row>
    <row r="82" spans="6:8" x14ac:dyDescent="0.2">
      <c r="F82" s="36">
        <v>0.125</v>
      </c>
      <c r="G82" s="27"/>
      <c r="H82" s="27"/>
    </row>
    <row r="83" spans="6:8" x14ac:dyDescent="0.2">
      <c r="F83" s="36">
        <v>0.13541666666666666</v>
      </c>
      <c r="G83" s="27"/>
      <c r="H83" s="27"/>
    </row>
    <row r="84" spans="6:8" x14ac:dyDescent="0.2">
      <c r="F84" s="36">
        <v>0.14583333333333334</v>
      </c>
      <c r="G84" s="27"/>
      <c r="H84" s="27"/>
    </row>
    <row r="85" spans="6:8" x14ac:dyDescent="0.2">
      <c r="F85" s="36">
        <v>0.15625</v>
      </c>
      <c r="G85" s="27"/>
      <c r="H85" s="27"/>
    </row>
    <row r="86" spans="6:8" x14ac:dyDescent="0.2">
      <c r="F86" s="36">
        <v>0.16666666666666666</v>
      </c>
      <c r="G86" s="27"/>
      <c r="H86" s="27"/>
    </row>
    <row r="87" spans="6:8" x14ac:dyDescent="0.2">
      <c r="F87" s="36">
        <v>0.17708333333333334</v>
      </c>
      <c r="G87" s="27"/>
      <c r="H87" s="27"/>
    </row>
    <row r="88" spans="6:8" x14ac:dyDescent="0.2">
      <c r="F88" s="36">
        <v>0.1875</v>
      </c>
      <c r="G88" s="27"/>
      <c r="H88" s="27"/>
    </row>
    <row r="89" spans="6:8" x14ac:dyDescent="0.2">
      <c r="F89" s="36">
        <v>0.19791666666666666</v>
      </c>
      <c r="G89" s="27"/>
      <c r="H89" s="27"/>
    </row>
    <row r="90" spans="6:8" x14ac:dyDescent="0.2">
      <c r="F90" s="46">
        <v>0.20833333333333334</v>
      </c>
      <c r="G90" s="27"/>
      <c r="H90" s="27"/>
    </row>
    <row r="91" spans="6:8" x14ac:dyDescent="0.2">
      <c r="F91" s="36">
        <v>0.21875</v>
      </c>
      <c r="G91" s="27"/>
      <c r="H91" s="27"/>
    </row>
    <row r="92" spans="6:8" x14ac:dyDescent="0.2">
      <c r="F92" s="36">
        <v>0.22916666666666666</v>
      </c>
      <c r="G92" s="27"/>
      <c r="H92" s="27"/>
    </row>
    <row r="93" spans="6:8" x14ac:dyDescent="0.2">
      <c r="F93" s="36">
        <v>0.23958333333333334</v>
      </c>
      <c r="G93" s="27"/>
      <c r="H93" s="27"/>
    </row>
    <row r="94" spans="6:8" x14ac:dyDescent="0.2">
      <c r="F94" s="36">
        <v>0.25</v>
      </c>
      <c r="G94" s="27"/>
      <c r="H94" s="27"/>
    </row>
    <row r="95" spans="6:8" x14ac:dyDescent="0.2">
      <c r="F95" s="36">
        <v>0.26041666666666669</v>
      </c>
      <c r="G95" s="27"/>
      <c r="H95" s="27"/>
    </row>
    <row r="96" spans="6:8" x14ac:dyDescent="0.2">
      <c r="F96" s="36">
        <v>0.27083333333333331</v>
      </c>
      <c r="G96" s="27"/>
      <c r="H96" s="27"/>
    </row>
    <row r="97" spans="6:8" x14ac:dyDescent="0.2">
      <c r="F97" s="36">
        <v>0.28125</v>
      </c>
      <c r="G97" s="27"/>
      <c r="H97" s="27"/>
    </row>
    <row r="98" spans="6:8" x14ac:dyDescent="0.2">
      <c r="G98" s="27"/>
      <c r="H98" s="27"/>
    </row>
    <row r="114" spans="6:6" x14ac:dyDescent="0.2">
      <c r="F114" s="104">
        <v>0.29166666666666669</v>
      </c>
    </row>
    <row r="115" spans="6:6" x14ac:dyDescent="0.2">
      <c r="F115" s="104">
        <v>0.30208333333333331</v>
      </c>
    </row>
    <row r="116" spans="6:6" x14ac:dyDescent="0.2">
      <c r="F116" s="104">
        <v>0.3125</v>
      </c>
    </row>
    <row r="117" spans="6:6" x14ac:dyDescent="0.2">
      <c r="F117" s="104">
        <v>0.32291666666666702</v>
      </c>
    </row>
    <row r="118" spans="6:6" x14ac:dyDescent="0.2">
      <c r="F118" s="104">
        <v>0.33333333333333298</v>
      </c>
    </row>
  </sheetData>
  <mergeCells count="1">
    <mergeCell ref="K25:K26"/>
  </mergeCells>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12</vt:i4>
      </vt:variant>
    </vt:vector>
  </HeadingPairs>
  <TitlesOfParts>
    <vt:vector size="13" baseType="lpstr">
      <vt:lpstr>Eingabe</vt:lpstr>
      <vt:lpstr>Beginn</vt:lpstr>
      <vt:lpstr>Dienstbehörde</vt:lpstr>
      <vt:lpstr>Eingabe!Druckbereich</vt:lpstr>
      <vt:lpstr>Eingabe!Drucktitel</vt:lpstr>
      <vt:lpstr>Jahre</vt:lpstr>
      <vt:lpstr>janein</vt:lpstr>
      <vt:lpstr>Kateg</vt:lpstr>
      <vt:lpstr>Monate</vt:lpstr>
      <vt:lpstr>Tage</vt:lpstr>
      <vt:lpstr>Tarif</vt:lpstr>
      <vt:lpstr>Uhrzeit</vt:lpstr>
      <vt:lpstr>Verwendungsgruppe</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Scheickl Martina, (F1-BULB)</dc:creator>
  <cp:lastModifiedBy>Gabler Monika</cp:lastModifiedBy>
  <cp:lastPrinted>2020-01-20T09:28:58Z</cp:lastPrinted>
  <dcterms:created xsi:type="dcterms:W3CDTF">2009-12-11T08:35:57Z</dcterms:created>
  <dcterms:modified xsi:type="dcterms:W3CDTF">2021-03-05T12:02:34Z</dcterms:modified>
</cp:coreProperties>
</file>